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58E2C4DF-62D3-4BE0-838D-6E947B0D1093}" xr6:coauthVersionLast="47" xr6:coauthVersionMax="47" xr10:uidLastSave="{00000000-0000-0000-0000-000000000000}"/>
  <bookViews>
    <workbookView xWindow="28680" yWindow="-930" windowWidth="29040" windowHeight="15720" activeTab="1" xr2:uid="{00000000-000D-0000-FFFF-FFFF00000000}"/>
  </bookViews>
  <sheets>
    <sheet name="設計荷重" sheetId="16" r:id="rId1"/>
    <sheet name="RTW1" sheetId="21" r:id="rId2"/>
    <sheet name="RTW3" sheetId="22" r:id="rId3"/>
    <sheet name="Sheet1" sheetId="23" r:id="rId4"/>
  </sheets>
  <externalReferences>
    <externalReference r:id="rId5"/>
    <externalReference r:id="rId6"/>
  </externalReferences>
  <definedNames>
    <definedName name="【階段の設計】">#REF!</definedName>
    <definedName name="_xlnm.Print_Area" localSheetId="1">'RTW1'!$A$1:$L$62</definedName>
    <definedName name="_xlnm.Print_Area" localSheetId="2">'RTW3'!$A$1:$L$60</definedName>
    <definedName name="_xlnm.Print_Area" localSheetId="3">Sheet1!$A$1:$L$60</definedName>
    <definedName name="_xlnm.Print_Area" localSheetId="0">設計荷重!$A$1:$L$60</definedName>
    <definedName name="あ">[1]リスト!#REF!</definedName>
    <definedName name="加力方向">#REF!</definedName>
    <definedName name="構造種別">#REF!</definedName>
    <definedName name="参照">#REF!</definedName>
    <definedName name="主要用途">#REF!</definedName>
    <definedName name="種別">#REF!</definedName>
    <definedName name="設計事務所">[2]Sheet2!$C:$C</definedName>
    <definedName name="設計事務所名">#REF!</definedName>
    <definedName name="地盤種別">#REF!</definedName>
    <definedName name="有・無">[1]リスト!#REF!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52" i="21" l="1"/>
  <c r="H55" i="21"/>
  <c r="F47" i="21" l="1"/>
  <c r="H21" i="21"/>
  <c r="F21" i="21"/>
  <c r="F10" i="21"/>
  <c r="F20" i="16"/>
  <c r="B51" i="22"/>
  <c r="J16" i="22" l="1"/>
  <c r="F59" i="23" l="1"/>
  <c r="D59" i="23"/>
  <c r="B55" i="23"/>
  <c r="D53" i="23"/>
  <c r="B51" i="23"/>
  <c r="H51" i="23" s="1"/>
  <c r="F53" i="23" s="1"/>
  <c r="D39" i="23"/>
  <c r="F33" i="23"/>
  <c r="J27" i="23"/>
  <c r="H27" i="23"/>
  <c r="L27" i="23" s="1"/>
  <c r="J25" i="23"/>
  <c r="J23" i="23"/>
  <c r="H23" i="23"/>
  <c r="F23" i="23"/>
  <c r="L23" i="23" s="1"/>
  <c r="J21" i="23"/>
  <c r="H21" i="23"/>
  <c r="J16" i="23"/>
  <c r="J12" i="23"/>
  <c r="D33" i="23" s="1"/>
  <c r="F10" i="23"/>
  <c r="J8" i="23"/>
  <c r="D37" i="23" s="1"/>
  <c r="J6" i="23"/>
  <c r="F18" i="23" s="1"/>
  <c r="H25" i="23" s="1"/>
  <c r="L25" i="23" s="1"/>
  <c r="B41" i="23" l="1"/>
  <c r="J29" i="23"/>
  <c r="L21" i="23"/>
  <c r="B33" i="23" s="1"/>
  <c r="H33" i="23" s="1"/>
  <c r="B53" i="23" s="1"/>
  <c r="H53" i="23" s="1"/>
  <c r="F55" i="23" s="1"/>
  <c r="H55" i="23" s="1"/>
  <c r="D45" i="23"/>
  <c r="B37" i="23"/>
  <c r="F37" i="23" s="1"/>
  <c r="F29" i="23"/>
  <c r="H29" i="23"/>
  <c r="B39" i="23"/>
  <c r="F39" i="23" s="1"/>
  <c r="J10" i="23"/>
  <c r="D41" i="23" s="1"/>
  <c r="F41" i="23" s="1"/>
  <c r="H27" i="21"/>
  <c r="F59" i="22"/>
  <c r="D59" i="22"/>
  <c r="B55" i="22"/>
  <c r="D53" i="22"/>
  <c r="H51" i="22"/>
  <c r="F53" i="22" s="1"/>
  <c r="D37" i="22"/>
  <c r="F33" i="22"/>
  <c r="J27" i="22"/>
  <c r="J25" i="22"/>
  <c r="J23" i="22"/>
  <c r="H23" i="22"/>
  <c r="F23" i="22"/>
  <c r="J21" i="22"/>
  <c r="H21" i="22"/>
  <c r="L21" i="22" s="1"/>
  <c r="B33" i="22" s="1"/>
  <c r="H27" i="22"/>
  <c r="J12" i="22"/>
  <c r="D33" i="22" s="1"/>
  <c r="F10" i="22"/>
  <c r="D39" i="22" s="1"/>
  <c r="J8" i="22"/>
  <c r="J6" i="22"/>
  <c r="J6" i="21"/>
  <c r="H23" i="21"/>
  <c r="J16" i="21"/>
  <c r="F61" i="21"/>
  <c r="D61" i="21"/>
  <c r="D53" i="21"/>
  <c r="B51" i="21"/>
  <c r="H51" i="21" s="1"/>
  <c r="F53" i="21" s="1"/>
  <c r="F33" i="21"/>
  <c r="J27" i="21"/>
  <c r="J25" i="21"/>
  <c r="J23" i="21"/>
  <c r="F23" i="21"/>
  <c r="J21" i="21"/>
  <c r="L21" i="21"/>
  <c r="B33" i="21" s="1"/>
  <c r="J12" i="21"/>
  <c r="D33" i="21" s="1"/>
  <c r="D39" i="21"/>
  <c r="J8" i="21"/>
  <c r="D37" i="21" s="1"/>
  <c r="L27" i="21" l="1"/>
  <c r="J29" i="21" s="1"/>
  <c r="F18" i="21"/>
  <c r="H25" i="21" s="1"/>
  <c r="L25" i="21" s="1"/>
  <c r="H29" i="21" s="1"/>
  <c r="J10" i="21"/>
  <c r="D41" i="21" s="1"/>
  <c r="L23" i="21"/>
  <c r="B37" i="21" s="1"/>
  <c r="F37" i="21" s="1"/>
  <c r="L29" i="23"/>
  <c r="B59" i="23" s="1"/>
  <c r="H59" i="23" s="1"/>
  <c r="L55" i="23"/>
  <c r="I55" i="23"/>
  <c r="J38" i="23"/>
  <c r="B45" i="23" s="1"/>
  <c r="F45" i="23" s="1"/>
  <c r="F18" i="22"/>
  <c r="H25" i="22" s="1"/>
  <c r="L25" i="22" s="1"/>
  <c r="L27" i="22"/>
  <c r="B41" i="22" s="1"/>
  <c r="H33" i="22"/>
  <c r="D45" i="22" s="1"/>
  <c r="L23" i="22"/>
  <c r="F29" i="22" s="1"/>
  <c r="J10" i="22"/>
  <c r="D41" i="22" s="1"/>
  <c r="H33" i="21"/>
  <c r="B53" i="21" s="1"/>
  <c r="H53" i="21" s="1"/>
  <c r="B41" i="21" l="1"/>
  <c r="F41" i="21" s="1"/>
  <c r="F55" i="21"/>
  <c r="J55" i="21" s="1"/>
  <c r="E57" i="21" s="1"/>
  <c r="H57" i="21" s="1"/>
  <c r="F29" i="21"/>
  <c r="L29" i="21" s="1"/>
  <c r="B61" i="21" s="1"/>
  <c r="H61" i="21" s="1"/>
  <c r="J45" i="23"/>
  <c r="G45" i="23"/>
  <c r="I59" i="23"/>
  <c r="L59" i="23"/>
  <c r="H29" i="22"/>
  <c r="B39" i="22"/>
  <c r="F39" i="22" s="1"/>
  <c r="J29" i="22"/>
  <c r="B37" i="22"/>
  <c r="F37" i="22" s="1"/>
  <c r="B53" i="22"/>
  <c r="H53" i="22" s="1"/>
  <c r="F55" i="22" s="1"/>
  <c r="H55" i="22" s="1"/>
  <c r="L55" i="22" s="1"/>
  <c r="F41" i="22"/>
  <c r="D45" i="21"/>
  <c r="B39" i="21"/>
  <c r="F39" i="21" s="1"/>
  <c r="I57" i="21" l="1"/>
  <c r="L57" i="21"/>
  <c r="L29" i="22"/>
  <c r="B59" i="22" s="1"/>
  <c r="H59" i="22" s="1"/>
  <c r="L59" i="22" s="1"/>
  <c r="J38" i="21"/>
  <c r="B45" i="21" s="1"/>
  <c r="F45" i="21" s="1"/>
  <c r="G45" i="21" s="1"/>
  <c r="I55" i="22"/>
  <c r="J38" i="22"/>
  <c r="B45" i="22" s="1"/>
  <c r="F45" i="22" s="1"/>
  <c r="J45" i="22" s="1"/>
  <c r="L61" i="21"/>
  <c r="I61" i="21"/>
  <c r="I59" i="22" l="1"/>
  <c r="G45" i="22"/>
  <c r="J45" i="21"/>
  <c r="D16" i="16"/>
  <c r="B16" i="16"/>
  <c r="F8" i="16" l="1"/>
  <c r="B12" i="16" s="1"/>
  <c r="F12" i="16" s="1"/>
  <c r="F16" i="16" s="1"/>
  <c r="H16" i="16" s="1"/>
</calcChain>
</file>

<file path=xl/sharedStrings.xml><?xml version="1.0" encoding="utf-8"?>
<sst xmlns="http://schemas.openxmlformats.org/spreadsheetml/2006/main" count="598" uniqueCount="123">
  <si>
    <t>mm</t>
    <phoneticPr fontId="1"/>
  </si>
  <si>
    <t>N1</t>
    <phoneticPr fontId="1"/>
  </si>
  <si>
    <t>kN/㎡</t>
    <phoneticPr fontId="1"/>
  </si>
  <si>
    <t>＝</t>
    <phoneticPr fontId="1"/>
  </si>
  <si>
    <t>×</t>
    <phoneticPr fontId="1"/>
  </si>
  <si>
    <t>＋</t>
    <phoneticPr fontId="1"/>
  </si>
  <si>
    <t>－</t>
    <phoneticPr fontId="1"/>
  </si>
  <si>
    <t>/</t>
    <phoneticPr fontId="1"/>
  </si>
  <si>
    <t>1,地震時荷重の算定：</t>
    <rPh sb="2" eb="5">
      <t>ジシンジ</t>
    </rPh>
    <rPh sb="5" eb="7">
      <t>カジュウ</t>
    </rPh>
    <rPh sb="8" eb="10">
      <t>サンテイ</t>
    </rPh>
    <phoneticPr fontId="1"/>
  </si>
  <si>
    <t>水平震度(k)＝</t>
    <rPh sb="0" eb="2">
      <t>スイヘイ</t>
    </rPh>
    <rPh sb="2" eb="4">
      <t>シンド</t>
    </rPh>
    <phoneticPr fontId="1"/>
  </si>
  <si>
    <t>地域係数(Z)＝</t>
    <rPh sb="0" eb="2">
      <t>チイキ</t>
    </rPh>
    <rPh sb="2" eb="4">
      <t>ケイスウ</t>
    </rPh>
    <phoneticPr fontId="1"/>
  </si>
  <si>
    <t>kN/㎥</t>
    <phoneticPr fontId="1"/>
  </si>
  <si>
    <t>(t)m</t>
    <phoneticPr fontId="1"/>
  </si>
  <si>
    <t>壁重量＝</t>
    <rPh sb="0" eb="1">
      <t>カベ</t>
    </rPh>
    <rPh sb="1" eb="3">
      <t>ジュウリョウ</t>
    </rPh>
    <phoneticPr fontId="1"/>
  </si>
  <si>
    <t>×</t>
    <phoneticPr fontId="1"/>
  </si>
  <si>
    <t>＝</t>
    <phoneticPr fontId="1"/>
  </si>
  <si>
    <t>kN/㎡</t>
  </si>
  <si>
    <t>壁仕上げ重量＝</t>
    <rPh sb="1" eb="3">
      <t>シア</t>
    </rPh>
    <phoneticPr fontId="1"/>
  </si>
  <si>
    <t>合計重量＝</t>
    <rPh sb="0" eb="2">
      <t>ゴウケイ</t>
    </rPh>
    <rPh sb="2" eb="4">
      <t>ジュウリョウ</t>
    </rPh>
    <phoneticPr fontId="1"/>
  </si>
  <si>
    <t>(k)</t>
    <phoneticPr fontId="1"/>
  </si>
  <si>
    <t>(Z)</t>
    <phoneticPr fontId="1"/>
  </si>
  <si>
    <t>kN*m</t>
    <phoneticPr fontId="1"/>
  </si>
  <si>
    <t>風圧力(W)＝</t>
    <rPh sb="0" eb="2">
      <t>フウアツ</t>
    </rPh>
    <rPh sb="2" eb="3">
      <t>リョク</t>
    </rPh>
    <phoneticPr fontId="1"/>
  </si>
  <si>
    <t>とする。</t>
    <phoneticPr fontId="1"/>
  </si>
  <si>
    <t>×(</t>
    <phoneticPr fontId="1"/>
  </si>
  <si>
    <t>RTW1の検討</t>
    <rPh sb="5" eb="7">
      <t>ケントウ</t>
    </rPh>
    <phoneticPr fontId="1"/>
  </si>
  <si>
    <t>RTW3の検討</t>
    <rPh sb="5" eb="7">
      <t>ケントウ</t>
    </rPh>
    <phoneticPr fontId="1"/>
  </si>
  <si>
    <t>Q＝</t>
    <phoneticPr fontId="1"/>
  </si>
  <si>
    <t>kN</t>
    <phoneticPr fontId="1"/>
  </si>
  <si>
    <t>)×</t>
    <phoneticPr fontId="1"/>
  </si>
  <si>
    <t>2,風荷重の算定：風圧力の算定は次ページに算定結果を表示。</t>
    <rPh sb="2" eb="3">
      <t>カゼ</t>
    </rPh>
    <rPh sb="3" eb="5">
      <t>カジュウ</t>
    </rPh>
    <rPh sb="6" eb="8">
      <t>サンテイ</t>
    </rPh>
    <phoneticPr fontId="1"/>
  </si>
  <si>
    <t>H</t>
    <phoneticPr fontId="1"/>
  </si>
  <si>
    <t>m</t>
    <phoneticPr fontId="1"/>
  </si>
  <si>
    <t>H/2</t>
    <phoneticPr fontId="1"/>
  </si>
  <si>
    <t>d</t>
    <phoneticPr fontId="1"/>
  </si>
  <si>
    <t>df</t>
    <phoneticPr fontId="1"/>
  </si>
  <si>
    <t>m(H)</t>
    <phoneticPr fontId="1"/>
  </si>
  <si>
    <t>m(H/2)</t>
    <phoneticPr fontId="1"/>
  </si>
  <si>
    <t>L</t>
    <phoneticPr fontId="1"/>
  </si>
  <si>
    <t>m(L)</t>
    <phoneticPr fontId="1"/>
  </si>
  <si>
    <t>m(Df)</t>
    <phoneticPr fontId="1"/>
  </si>
  <si>
    <t>)＝</t>
    <phoneticPr fontId="1"/>
  </si>
  <si>
    <t>(1)Ａ点まわりの転倒モーメント(Mt)の算定：</t>
    <rPh sb="21" eb="23">
      <t>サンテイ</t>
    </rPh>
    <phoneticPr fontId="1"/>
  </si>
  <si>
    <t>Mt＝</t>
    <phoneticPr fontId="1"/>
  </si>
  <si>
    <t>W15</t>
    <phoneticPr fontId="1"/>
  </si>
  <si>
    <t>B</t>
    <phoneticPr fontId="1"/>
  </si>
  <si>
    <t>t</t>
    <phoneticPr fontId="1"/>
  </si>
  <si>
    <t>b</t>
    <phoneticPr fontId="1"/>
  </si>
  <si>
    <t>m(B-t)</t>
    <phoneticPr fontId="1"/>
  </si>
  <si>
    <t>m(検討長さ)</t>
    <rPh sb="2" eb="4">
      <t>ケントウ</t>
    </rPh>
    <rPh sb="4" eb="5">
      <t>ナガ</t>
    </rPh>
    <phoneticPr fontId="1"/>
  </si>
  <si>
    <t>L1</t>
    <phoneticPr fontId="1"/>
  </si>
  <si>
    <t>,</t>
    <phoneticPr fontId="1"/>
  </si>
  <si>
    <t>L2</t>
    <phoneticPr fontId="1"/>
  </si>
  <si>
    <t>m(t+b/2)</t>
    <phoneticPr fontId="1"/>
  </si>
  <si>
    <t>m(Df-d)</t>
    <phoneticPr fontId="1"/>
  </si>
  <si>
    <t>W15(kN/㎡)</t>
    <phoneticPr fontId="1"/>
  </si>
  <si>
    <t>kN/㎡</t>
    <phoneticPr fontId="1"/>
  </si>
  <si>
    <t>kN</t>
    <phoneticPr fontId="1"/>
  </si>
  <si>
    <t xml:space="preserve">  kN</t>
    <phoneticPr fontId="1"/>
  </si>
  <si>
    <t>N2</t>
    <phoneticPr fontId="1"/>
  </si>
  <si>
    <t>土(kN/㎥)</t>
    <rPh sb="0" eb="1">
      <t>ツチ</t>
    </rPh>
    <phoneticPr fontId="1"/>
  </si>
  <si>
    <t>m(df)</t>
    <phoneticPr fontId="1"/>
  </si>
  <si>
    <t>N3</t>
    <phoneticPr fontId="1"/>
  </si>
  <si>
    <t>d*b</t>
    <phoneticPr fontId="1"/>
  </si>
  <si>
    <t>㎡</t>
    <phoneticPr fontId="1"/>
  </si>
  <si>
    <t>㎡(d*b)</t>
    <phoneticPr fontId="1"/>
  </si>
  <si>
    <t>N1×L1＝</t>
    <phoneticPr fontId="1"/>
  </si>
  <si>
    <t>N2×L2＝</t>
    <phoneticPr fontId="1"/>
  </si>
  <si>
    <t>(2)Ａ点まわりの抵抗モーメントの(Mr)算定：Mr＝N1×L1＋N2×L2＋N3×L2</t>
    <rPh sb="21" eb="23">
      <t>サンテイ</t>
    </rPh>
    <phoneticPr fontId="1"/>
  </si>
  <si>
    <t>(3)転倒に対する確認：</t>
    <rPh sb="3" eb="5">
      <t>テントウ</t>
    </rPh>
    <rPh sb="6" eb="7">
      <t>タイ</t>
    </rPh>
    <rPh sb="9" eb="11">
      <t>カクニン</t>
    </rPh>
    <phoneticPr fontId="1"/>
  </si>
  <si>
    <t>Mr/Mt＝</t>
    <phoneticPr fontId="1"/>
  </si>
  <si>
    <t>m(B/2)</t>
    <phoneticPr fontId="1"/>
  </si>
  <si>
    <t>L3</t>
    <phoneticPr fontId="1"/>
  </si>
  <si>
    <t>N3×L3＝</t>
    <phoneticPr fontId="1"/>
  </si>
  <si>
    <t>⇒</t>
    <phoneticPr fontId="1"/>
  </si>
  <si>
    <t>m㎡</t>
    <phoneticPr fontId="1"/>
  </si>
  <si>
    <t>at＝</t>
    <phoneticPr fontId="1"/>
  </si>
  <si>
    <t>N/m㎡</t>
    <phoneticPr fontId="1"/>
  </si>
  <si>
    <t>1-D13</t>
    <phoneticPr fontId="1"/>
  </si>
  <si>
    <t>本 , 径</t>
    <rPh sb="0" eb="1">
      <t>ホン</t>
    </rPh>
    <rPh sb="4" eb="5">
      <t>ケイ</t>
    </rPh>
    <phoneticPr fontId="1"/>
  </si>
  <si>
    <t>ft</t>
    <phoneticPr fontId="1"/>
  </si>
  <si>
    <t>(鉄筋の短期許容応力度)</t>
    <phoneticPr fontId="1"/>
  </si>
  <si>
    <t xml:space="preserve">  必要鉄筋量(at)＝</t>
    <rPh sb="2" eb="4">
      <t>ヒツヨウ</t>
    </rPh>
    <rPh sb="4" eb="6">
      <t>テッキン</t>
    </rPh>
    <rPh sb="6" eb="7">
      <t>リョウ</t>
    </rPh>
    <phoneticPr fontId="1"/>
  </si>
  <si>
    <t>/(</t>
    <phoneticPr fontId="1"/>
  </si>
  <si>
    <t>@</t>
    <phoneticPr fontId="1"/>
  </si>
  <si>
    <t>必要配筋(X)間隔＝(</t>
    <phoneticPr fontId="1"/>
  </si>
  <si>
    <t>)/</t>
    <phoneticPr fontId="1"/>
  </si>
  <si>
    <t>N4</t>
    <phoneticPr fontId="1"/>
  </si>
  <si>
    <t>(5)基礎下部地盤の許容支持力度の確認:必要接地圧(qu')＝N4/(B*L)</t>
    <rPh sb="20" eb="22">
      <t>ヒツヨウ</t>
    </rPh>
    <rPh sb="22" eb="24">
      <t>セッチ</t>
    </rPh>
    <rPh sb="24" eb="25">
      <t>アツ</t>
    </rPh>
    <phoneticPr fontId="1"/>
  </si>
  <si>
    <t>qu'＝</t>
    <phoneticPr fontId="1"/>
  </si>
  <si>
    <t>(qu)kN/㎡</t>
    <phoneticPr fontId="1"/>
  </si>
  <si>
    <t>Mr</t>
    <phoneticPr fontId="1"/>
  </si>
  <si>
    <t>j＝(</t>
    <phoneticPr fontId="1"/>
  </si>
  <si>
    <t>m(t)</t>
    <phoneticPr fontId="1"/>
  </si>
  <si>
    <t>m(B)</t>
    <phoneticPr fontId="1"/>
  </si>
  <si>
    <t>↑地盤の許容支持力度</t>
    <rPh sb="1" eb="3">
      <t>ジバン</t>
    </rPh>
    <phoneticPr fontId="1"/>
  </si>
  <si>
    <t>上記より設計荷重は風圧力を採用する。</t>
    <rPh sb="0" eb="2">
      <t>ジョウキ</t>
    </rPh>
    <rPh sb="4" eb="6">
      <t>セッケイ</t>
    </rPh>
    <phoneticPr fontId="1"/>
  </si>
  <si>
    <t xml:space="preserve">     ↓W*H*L</t>
    <phoneticPr fontId="1"/>
  </si>
  <si>
    <t xml:space="preserve">P </t>
    <phoneticPr fontId="1"/>
  </si>
  <si>
    <t>P*(H/2+Df)↓</t>
    <phoneticPr fontId="1"/>
  </si>
  <si>
    <t>(4)RC壁縦筋の算定：(設計壁縦筋⇒D13-200@)</t>
    <rPh sb="5" eb="6">
      <t>カベ</t>
    </rPh>
    <rPh sb="6" eb="7">
      <t>タテ</t>
    </rPh>
    <rPh sb="7" eb="8">
      <t>キン</t>
    </rPh>
    <rPh sb="9" eb="11">
      <t>サンテイ</t>
    </rPh>
    <phoneticPr fontId="1"/>
  </si>
  <si>
    <t>Dfa</t>
    <phoneticPr fontId="1"/>
  </si>
  <si>
    <t>Dfb</t>
    <phoneticPr fontId="1"/>
  </si>
  <si>
    <t>m(Dfb-d)</t>
    <phoneticPr fontId="1"/>
  </si>
  <si>
    <t>m(H+Dfa)</t>
    <phoneticPr fontId="1"/>
  </si>
  <si>
    <t>kN(N1)</t>
    <phoneticPr fontId="1"/>
  </si>
  <si>
    <t>kN(N2)</t>
    <phoneticPr fontId="1"/>
  </si>
  <si>
    <t>kN(N3)</t>
    <phoneticPr fontId="1"/>
  </si>
  <si>
    <t xml:space="preserve">  地震時荷重(Q)の算定:</t>
    <rPh sb="2" eb="5">
      <t>ジシンジ</t>
    </rPh>
    <rPh sb="5" eb="7">
      <t>カジュウ</t>
    </rPh>
    <rPh sb="11" eb="13">
      <t>サンテイ</t>
    </rPh>
    <phoneticPr fontId="1"/>
  </si>
  <si>
    <t>mm(t)</t>
    <phoneticPr fontId="1"/>
  </si>
  <si>
    <t>Cf</t>
    <phoneticPr fontId="1"/>
  </si>
  <si>
    <t>m(b/2)</t>
    <phoneticPr fontId="1"/>
  </si>
  <si>
    <t>計</t>
    <rPh sb="0" eb="1">
      <t>ケイ</t>
    </rPh>
    <phoneticPr fontId="1"/>
  </si>
  <si>
    <t>(4)RC壁縦筋の算定：(設計壁縦筋⇒</t>
    <rPh sb="5" eb="6">
      <t>カベ</t>
    </rPh>
    <rPh sb="6" eb="7">
      <t>タテ</t>
    </rPh>
    <rPh sb="7" eb="8">
      <t>キン</t>
    </rPh>
    <rPh sb="9" eb="11">
      <t>サンテイ</t>
    </rPh>
    <phoneticPr fontId="1"/>
  </si>
  <si>
    <t>D13</t>
    <phoneticPr fontId="1"/>
  </si>
  <si>
    <t>-</t>
    <phoneticPr fontId="1"/>
  </si>
  <si>
    <t>A＝</t>
    <phoneticPr fontId="1"/>
  </si>
  <si>
    <t>1m当たりの必要本数＝</t>
    <rPh sb="2" eb="3">
      <t>ア</t>
    </rPh>
    <rPh sb="6" eb="8">
      <t>ヒツヨウ</t>
    </rPh>
    <rPh sb="8" eb="10">
      <t>ホンスウ</t>
    </rPh>
    <phoneticPr fontId="1"/>
  </si>
  <si>
    <t>at</t>
    <phoneticPr fontId="1"/>
  </si>
  <si>
    <t>A</t>
    <phoneticPr fontId="1"/>
  </si>
  <si>
    <t>本</t>
    <rPh sb="0" eb="1">
      <t>ホン</t>
    </rPh>
    <phoneticPr fontId="1"/>
  </si>
  <si>
    <t>1ｍ当たり/必要本数</t>
    <rPh sb="2" eb="3">
      <t>ア</t>
    </rPh>
    <phoneticPr fontId="1"/>
  </si>
  <si>
    <t>必要配筋(X)間隔＝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</si>
</sst>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0.0_ "/>
    <numFmt numFmtId="178" formatCode="0.0"/>
    <numFmt numFmtId="179" formatCode="0.000"/>
    <numFmt numFmtId="180" formatCode="0.000_ "/>
    <numFmt numFmtId="181" formatCode="0&quot;@&quot;"/>
  </numFmts>
  <fonts count="17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4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11"/>
      <color rgb="FF00B0F0"/>
      <name val="ＭＳ ゴシック"/>
      <family val="3"/>
      <charset val="128"/>
    </font>
    <font>
      <sz val="11"/>
      <color rgb="FFFF0000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1"/>
      <color rgb="FF00B0F0"/>
      <name val="ＭＳ Ｐゴシック"/>
      <family val="2"/>
      <charset val="128"/>
      <scheme val="minor"/>
    </font>
    <font>
      <sz val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/>
    <xf numFmtId="0" fontId="12" fillId="0" borderId="0" applyNumberFormat="0" applyFill="0" applyBorder="0" applyAlignment="0" applyProtection="0">
      <alignment vertical="center"/>
    </xf>
  </cellStyleXfs>
  <cellXfs count="80">
    <xf numFmtId="0" fontId="0" fillId="0" borderId="0" xfId="0">
      <alignment vertical="center"/>
    </xf>
    <xf numFmtId="0" fontId="4" fillId="0" borderId="0" xfId="0" applyFont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178" fontId="6" fillId="0" borderId="0" xfId="0" applyNumberFormat="1" applyFont="1" applyAlignment="1">
      <alignment horizontal="center" vertical="center"/>
    </xf>
    <xf numFmtId="177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7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78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176" fontId="4" fillId="0" borderId="0" xfId="0" applyNumberFormat="1" applyFont="1" applyAlignment="1">
      <alignment vertical="center"/>
    </xf>
    <xf numFmtId="0" fontId="8" fillId="0" borderId="0" xfId="0" applyFont="1" applyAlignment="1">
      <alignment vertical="top"/>
    </xf>
    <xf numFmtId="0" fontId="4" fillId="0" borderId="0" xfId="0" applyFont="1" applyBorder="1">
      <alignment vertical="center"/>
    </xf>
    <xf numFmtId="2" fontId="10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2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178" fontId="4" fillId="0" borderId="0" xfId="0" applyNumberFormat="1" applyFont="1" applyAlignment="1">
      <alignment horizontal="center" vertical="center"/>
    </xf>
    <xf numFmtId="176" fontId="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9" fontId="4" fillId="0" borderId="1" xfId="0" applyNumberFormat="1" applyFont="1" applyBorder="1" applyAlignment="1">
      <alignment horizontal="center" vertical="center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2" fontId="6" fillId="0" borderId="0" xfId="0" applyNumberFormat="1" applyFont="1" applyAlignment="1">
      <alignment horizontal="left" vertical="center"/>
    </xf>
    <xf numFmtId="180" fontId="4" fillId="0" borderId="0" xfId="0" applyNumberFormat="1" applyFont="1" applyAlignment="1">
      <alignment horizontal="center" vertical="center"/>
    </xf>
    <xf numFmtId="179" fontId="4" fillId="0" borderId="0" xfId="0" applyNumberFormat="1" applyFont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179" fontId="4" fillId="0" borderId="0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177" fontId="7" fillId="0" borderId="0" xfId="0" applyNumberFormat="1" applyFont="1" applyAlignment="1">
      <alignment horizontal="center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left" vertical="top"/>
    </xf>
    <xf numFmtId="179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79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top"/>
    </xf>
    <xf numFmtId="179" fontId="4" fillId="0" borderId="0" xfId="0" applyNumberFormat="1" applyFont="1" applyAlignment="1">
      <alignment vertical="center"/>
    </xf>
    <xf numFmtId="179" fontId="9" fillId="0" borderId="1" xfId="0" applyNumberFormat="1" applyFont="1" applyBorder="1" applyAlignment="1">
      <alignment horizontal="center" vertical="center"/>
    </xf>
    <xf numFmtId="179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79" fontId="9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horizontal="right" vertical="center"/>
    </xf>
    <xf numFmtId="2" fontId="9" fillId="0" borderId="0" xfId="0" applyNumberFormat="1" applyFont="1" applyAlignment="1">
      <alignment horizontal="left" vertical="center"/>
    </xf>
    <xf numFmtId="178" fontId="10" fillId="0" borderId="0" xfId="0" applyNumberFormat="1" applyFont="1" applyAlignment="1">
      <alignment horizontal="center" vertical="center"/>
    </xf>
    <xf numFmtId="179" fontId="9" fillId="0" borderId="0" xfId="0" applyNumberFormat="1" applyFont="1" applyAlignment="1">
      <alignment horizontal="center" vertical="center"/>
    </xf>
    <xf numFmtId="180" fontId="9" fillId="0" borderId="0" xfId="0" applyNumberFormat="1" applyFont="1" applyAlignment="1">
      <alignment horizontal="center" vertical="center"/>
    </xf>
    <xf numFmtId="2" fontId="13" fillId="0" borderId="0" xfId="2" applyNumberFormat="1" applyFont="1" applyAlignment="1">
      <alignment horizontal="center" vertical="center"/>
    </xf>
    <xf numFmtId="0" fontId="14" fillId="0" borderId="0" xfId="0" quotePrefix="1" applyFont="1" applyAlignment="1">
      <alignment horizontal="center" vertical="center"/>
    </xf>
    <xf numFmtId="181" fontId="15" fillId="0" borderId="0" xfId="2" quotePrefix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</cellXfs>
  <cellStyles count="3">
    <cellStyle name="ハイパーリンク" xfId="2" builtinId="8"/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581881</xdr:colOff>
      <xdr:row>20</xdr:row>
      <xdr:rowOff>8823</xdr:rowOff>
    </xdr:from>
    <xdr:to>
      <xdr:col>8</xdr:col>
      <xdr:colOff>180464</xdr:colOff>
      <xdr:row>26</xdr:row>
      <xdr:rowOff>5207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881" y="3274537"/>
          <a:ext cx="4102547" cy="976099"/>
        </a:xfrm>
        <a:prstGeom prst="rect">
          <a:avLst/>
        </a:prstGeom>
      </xdr:spPr>
    </xdr:pic>
    <xdr:clientData/>
  </xdr:twoCellAnchor>
  <xdr:twoCellAnchor editAs="oneCell">
    <xdr:from>
      <xdr:col>0</xdr:col>
      <xdr:colOff>731694</xdr:colOff>
      <xdr:row>27</xdr:row>
      <xdr:rowOff>147824</xdr:rowOff>
    </xdr:from>
    <xdr:to>
      <xdr:col>9</xdr:col>
      <xdr:colOff>96266</xdr:colOff>
      <xdr:row>63</xdr:row>
      <xdr:rowOff>122894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01E328E-C3D0-4BD8-8DC8-480F480FC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694" y="4489740"/>
          <a:ext cx="4164182" cy="57890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6072</xdr:colOff>
      <xdr:row>35</xdr:row>
      <xdr:rowOff>6132</xdr:rowOff>
    </xdr:from>
    <xdr:to>
      <xdr:col>7</xdr:col>
      <xdr:colOff>993</xdr:colOff>
      <xdr:row>40</xdr:row>
      <xdr:rowOff>80671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632" y="5286792"/>
          <a:ext cx="254001" cy="912739"/>
        </a:xfrm>
        <a:prstGeom prst="rect">
          <a:avLst/>
        </a:prstGeom>
      </xdr:spPr>
    </xdr:pic>
    <xdr:clientData/>
  </xdr:twoCellAnchor>
  <xdr:twoCellAnchor editAs="oneCell">
    <xdr:from>
      <xdr:col>6</xdr:col>
      <xdr:colOff>6072</xdr:colOff>
      <xdr:row>35</xdr:row>
      <xdr:rowOff>6132</xdr:rowOff>
    </xdr:from>
    <xdr:to>
      <xdr:col>7</xdr:col>
      <xdr:colOff>993</xdr:colOff>
      <xdr:row>40</xdr:row>
      <xdr:rowOff>118771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632" y="5286792"/>
          <a:ext cx="254001" cy="95083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3</xdr:row>
      <xdr:rowOff>15241</xdr:rowOff>
    </xdr:from>
    <xdr:to>
      <xdr:col>2</xdr:col>
      <xdr:colOff>241046</xdr:colOff>
      <xdr:row>24</xdr:row>
      <xdr:rowOff>53340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" y="495301"/>
          <a:ext cx="2085086" cy="33985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6072</xdr:colOff>
      <xdr:row>35</xdr:row>
      <xdr:rowOff>6132</xdr:rowOff>
    </xdr:from>
    <xdr:to>
      <xdr:col>7</xdr:col>
      <xdr:colOff>993</xdr:colOff>
      <xdr:row>40</xdr:row>
      <xdr:rowOff>42571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632" y="5606832"/>
          <a:ext cx="254001" cy="874639"/>
        </a:xfrm>
        <a:prstGeom prst="rect">
          <a:avLst/>
        </a:prstGeom>
      </xdr:spPr>
    </xdr:pic>
    <xdr:clientData/>
  </xdr:twoCellAnchor>
  <xdr:twoCellAnchor editAs="oneCell">
    <xdr:from>
      <xdr:col>6</xdr:col>
      <xdr:colOff>6072</xdr:colOff>
      <xdr:row>35</xdr:row>
      <xdr:rowOff>6132</xdr:rowOff>
    </xdr:from>
    <xdr:to>
      <xdr:col>7</xdr:col>
      <xdr:colOff>993</xdr:colOff>
      <xdr:row>40</xdr:row>
      <xdr:rowOff>80671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632" y="5606832"/>
          <a:ext cx="254001" cy="91273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3</xdr:row>
      <xdr:rowOff>22860</xdr:rowOff>
    </xdr:from>
    <xdr:to>
      <xdr:col>2</xdr:col>
      <xdr:colOff>241046</xdr:colOff>
      <xdr:row>24</xdr:row>
      <xdr:rowOff>60959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" y="502920"/>
          <a:ext cx="2085086" cy="33985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6072</xdr:colOff>
      <xdr:row>35</xdr:row>
      <xdr:rowOff>6132</xdr:rowOff>
    </xdr:from>
    <xdr:to>
      <xdr:col>7</xdr:col>
      <xdr:colOff>993</xdr:colOff>
      <xdr:row>40</xdr:row>
      <xdr:rowOff>4471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632" y="5606832"/>
          <a:ext cx="254001" cy="836539"/>
        </a:xfrm>
        <a:prstGeom prst="rect">
          <a:avLst/>
        </a:prstGeom>
      </xdr:spPr>
    </xdr:pic>
    <xdr:clientData/>
  </xdr:twoCellAnchor>
  <xdr:twoCellAnchor editAs="oneCell">
    <xdr:from>
      <xdr:col>6</xdr:col>
      <xdr:colOff>6072</xdr:colOff>
      <xdr:row>35</xdr:row>
      <xdr:rowOff>6132</xdr:rowOff>
    </xdr:from>
    <xdr:to>
      <xdr:col>7</xdr:col>
      <xdr:colOff>993</xdr:colOff>
      <xdr:row>40</xdr:row>
      <xdr:rowOff>42571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632" y="5606832"/>
          <a:ext cx="254001" cy="87463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3</xdr:row>
      <xdr:rowOff>22860</xdr:rowOff>
    </xdr:from>
    <xdr:to>
      <xdr:col>3</xdr:col>
      <xdr:colOff>4826</xdr:colOff>
      <xdr:row>23</xdr:row>
      <xdr:rowOff>68579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" y="502920"/>
          <a:ext cx="2085086" cy="33985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27083;&#36896;&#35373;&#35336;\&#27083;&#36896;&#35336;&#31639;&#29992;\&#35336;&#31639;&#26360;&#29992;&#26360;&#24335;\&#12456;&#12463;&#12475;&#12523;\&#27083;&#36896;&#27010;&#35201;&#65288;&#19968;&#33324;&#20107;&#38917;&#31561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27083;&#36896;&#35373;&#35336;\&#27083;&#36896;&#35336;&#31639;&#29992;\&#35373;&#35336;&#20107;&#21209;&#25152;\&#20855;&#24535;&#22533;&#35373;&#35336;\K&#27663;&#20849;&#21516;&#20303;&#23429;&#26032;&#31689;&#24037;&#20107;\&#34920;&#32025;&#12539;&#30446;&#27425;&#65288;&#22721;&#24335;&#29992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概要"/>
      <sheetName val="表紙"/>
      <sheetName val="目次"/>
      <sheetName val="一般事項"/>
      <sheetName val="認定書表紙"/>
      <sheetName val="リスト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</sheetNames>
    <sheetDataSet>
      <sheetData sheetId="0">
        <row r="8">
          <cell r="C8" t="str">
            <v>設計事務所</v>
          </cell>
        </row>
        <row r="9">
          <cell r="C9" t="str">
            <v>㈱総合計画設計</v>
          </cell>
        </row>
        <row r="10">
          <cell r="C10" t="str">
            <v>アトリエZEN</v>
          </cell>
        </row>
        <row r="11">
          <cell r="C11" t="str">
            <v>㈱牧港ヒューム管工業所</v>
          </cell>
        </row>
        <row r="12">
          <cell r="C12" t="str">
            <v>団設計工房</v>
          </cell>
        </row>
        <row r="13">
          <cell r="C13" t="str">
            <v>㈲汎設計工房</v>
          </cell>
        </row>
        <row r="14">
          <cell r="C14" t="str">
            <v>宮城建築設計事務所</v>
          </cell>
        </row>
        <row r="15">
          <cell r="C15" t="str">
            <v>設計GROUP群</v>
          </cell>
        </row>
        <row r="16">
          <cell r="C16" t="str">
            <v>かりゆし現場</v>
          </cell>
        </row>
        <row r="17">
          <cell r="C17" t="str">
            <v>㈲宮森設計</v>
          </cell>
        </row>
        <row r="18">
          <cell r="C18" t="str">
            <v>㈲秀建設計事務所</v>
          </cell>
        </row>
        <row r="19">
          <cell r="C19" t="str">
            <v>津嘉山建築設計事務所</v>
          </cell>
        </row>
        <row r="20">
          <cell r="C20" t="str">
            <v>㈱ニーズ・エンジニアリング</v>
          </cell>
        </row>
        <row r="21">
          <cell r="C21" t="str">
            <v>㈱AMS設計</v>
          </cell>
        </row>
        <row r="22">
          <cell r="C22" t="str">
            <v>渡慶次建築設計事務所</v>
          </cell>
        </row>
        <row r="23">
          <cell r="C23" t="str">
            <v>りゅうせき建設設計事務所</v>
          </cell>
        </row>
        <row r="24">
          <cell r="C24" t="str">
            <v>㈱具志堅建築設計事務所</v>
          </cell>
        </row>
        <row r="25">
          <cell r="C25" t="str">
            <v>㈲名工企画設計</v>
          </cell>
        </row>
        <row r="26">
          <cell r="C26" t="str">
            <v>沖縄テクノクリート株式会社</v>
          </cell>
        </row>
        <row r="27">
          <cell r="C27" t="str">
            <v>（有）現代設計</v>
          </cell>
        </row>
        <row r="28">
          <cell r="C28" t="str">
            <v>㈱国建</v>
          </cell>
        </row>
        <row r="29">
          <cell r="C29" t="str">
            <v>拓南鐵建株式会社</v>
          </cell>
        </row>
        <row r="30">
          <cell r="C30" t="str">
            <v>（株）東設計工房</v>
          </cell>
        </row>
        <row r="31">
          <cell r="C31" t="str">
            <v>さくもと建設工業</v>
          </cell>
        </row>
        <row r="32">
          <cell r="C32" t="str">
            <v>日本建築家協会（JIA)沖縄支部</v>
          </cell>
        </row>
        <row r="33">
          <cell r="C33" t="str">
            <v>ビジネスプラザGAHO</v>
          </cell>
        </row>
        <row r="34">
          <cell r="C34" t="str">
            <v>玉建設計</v>
          </cell>
        </row>
        <row r="35">
          <cell r="C35" t="str">
            <v>九州職業能力開発大学校</v>
          </cell>
        </row>
        <row r="36">
          <cell r="C36" t="str">
            <v>長谷部建築研究所</v>
          </cell>
        </row>
        <row r="37">
          <cell r="C37" t="str">
            <v>(有）エリア</v>
          </cell>
        </row>
        <row r="38">
          <cell r="C38" t="str">
            <v>柴康</v>
          </cell>
        </row>
        <row r="39">
          <cell r="C39" t="str">
            <v>南部国道事務所</v>
          </cell>
        </row>
        <row r="40">
          <cell r="C40" t="str">
            <v>日鉄コンポジェット株式会社</v>
          </cell>
        </row>
        <row r="41">
          <cell r="C41" t="str">
            <v>（有）真玉橋設計事務所</v>
          </cell>
        </row>
        <row r="42">
          <cell r="C42" t="str">
            <v>東亜エンジニヤリング</v>
          </cell>
        </row>
        <row r="43">
          <cell r="C43" t="str">
            <v>総合設計　玉城</v>
          </cell>
        </row>
        <row r="44">
          <cell r="C44" t="str">
            <v>イクセル設計</v>
          </cell>
        </row>
        <row r="45">
          <cell r="C45" t="str">
            <v>松島設計</v>
          </cell>
        </row>
        <row r="46">
          <cell r="C46" t="str">
            <v>（資）宮平建築設計事務所</v>
          </cell>
        </row>
        <row r="47">
          <cell r="C47" t="str">
            <v>エプソンサービスセンター株式会社</v>
          </cell>
        </row>
        <row r="48">
          <cell r="C48" t="str">
            <v>（有）仲本設計</v>
          </cell>
        </row>
        <row r="49">
          <cell r="C49" t="str">
            <v>IDA</v>
          </cell>
        </row>
        <row r="50">
          <cell r="C50" t="str">
            <v>デザインネットワーク</v>
          </cell>
        </row>
        <row r="51">
          <cell r="C51" t="str">
            <v>大正土木株式会社</v>
          </cell>
        </row>
        <row r="52">
          <cell r="C52" t="str">
            <v>知念設計</v>
          </cell>
        </row>
        <row r="53">
          <cell r="C53" t="str">
            <v>都市計画デザインシステム</v>
          </cell>
        </row>
        <row r="54">
          <cell r="C54" t="str">
            <v>アズ企画</v>
          </cell>
        </row>
        <row r="55">
          <cell r="C55" t="str">
            <v>共和化工　株式会社</v>
          </cell>
        </row>
        <row r="56">
          <cell r="C56" t="str">
            <v>（株）かみもり設計</v>
          </cell>
        </row>
        <row r="57">
          <cell r="C57" t="str">
            <v>株式会社　電通</v>
          </cell>
        </row>
        <row r="58">
          <cell r="C58" t="str">
            <v>株式会社　設備研究所</v>
          </cell>
        </row>
        <row r="59">
          <cell r="C59" t="str">
            <v>株式会社　　上原土木</v>
          </cell>
        </row>
        <row r="60">
          <cell r="C60" t="str">
            <v>南部国道</v>
          </cell>
        </row>
        <row r="61">
          <cell r="C61" t="str">
            <v>（有）外間建築設計事務所</v>
          </cell>
        </row>
        <row r="62">
          <cell r="C62" t="str">
            <v>（有）三和総合設計</v>
          </cell>
        </row>
        <row r="63">
          <cell r="C63" t="str">
            <v>有限会社　新田組</v>
          </cell>
        </row>
        <row r="64">
          <cell r="C64" t="str">
            <v>東洋コンクリート</v>
          </cell>
        </row>
        <row r="65">
          <cell r="C65" t="str">
            <v>（株）大洋土木コンサルタント</v>
          </cell>
        </row>
        <row r="66">
          <cell r="C66" t="str">
            <v>光建設株式会社</v>
          </cell>
        </row>
        <row r="67">
          <cell r="C67" t="str">
            <v>めかる設計</v>
          </cell>
        </row>
        <row r="68">
          <cell r="C68" t="str">
            <v>宮城建築設計事務所</v>
          </cell>
        </row>
        <row r="69">
          <cell r="C69" t="str">
            <v>（有）玉沢建築設計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5"/>
  <sheetViews>
    <sheetView view="pageBreakPreview" topLeftCell="A11" zoomScale="77" zoomScaleNormal="100" zoomScaleSheetLayoutView="77" workbookViewId="0">
      <selection activeCell="E46" sqref="E46"/>
    </sheetView>
  </sheetViews>
  <sheetFormatPr defaultColWidth="9" defaultRowHeight="13.5" x14ac:dyDescent="0.15"/>
  <cols>
    <col min="1" max="1" width="20.75" style="2" customWidth="1"/>
    <col min="2" max="2" width="6.75" style="2" customWidth="1"/>
    <col min="3" max="3" width="3.75" style="2" customWidth="1"/>
    <col min="4" max="4" width="6.75" style="2" customWidth="1"/>
    <col min="5" max="5" width="3.75" style="2" customWidth="1"/>
    <col min="6" max="6" width="6.75" style="15" customWidth="1"/>
    <col min="7" max="7" width="3.75" style="2" customWidth="1"/>
    <col min="8" max="8" width="6.75" style="2" customWidth="1"/>
    <col min="9" max="9" width="3.75" style="2" customWidth="1"/>
    <col min="10" max="10" width="6.75" style="2" customWidth="1"/>
    <col min="11" max="11" width="3.75" style="2" customWidth="1"/>
    <col min="12" max="12" width="8.75" style="2" customWidth="1"/>
    <col min="13" max="13" width="20.75" style="2" customWidth="1"/>
    <col min="14" max="14" width="6.75" style="2" customWidth="1"/>
    <col min="15" max="15" width="3.75" style="2" customWidth="1"/>
    <col min="16" max="16" width="6.75" style="2" customWidth="1"/>
    <col min="17" max="17" width="3.75" style="2" customWidth="1"/>
    <col min="18" max="18" width="6.75" style="15" customWidth="1"/>
    <col min="19" max="19" width="3.75" style="2" customWidth="1"/>
    <col min="20" max="20" width="6.75" style="2" customWidth="1"/>
    <col min="21" max="21" width="3.75" style="2" customWidth="1"/>
    <col min="22" max="22" width="6.75" style="2" customWidth="1"/>
    <col min="23" max="23" width="3.75" style="2" customWidth="1"/>
    <col min="24" max="24" width="8.75" style="2" customWidth="1"/>
    <col min="25" max="16384" width="9" style="2"/>
  </cols>
  <sheetData>
    <row r="1" spans="1:24" ht="13.15" customHeight="1" x14ac:dyDescent="0.15">
      <c r="A1" s="73" t="s">
        <v>25</v>
      </c>
      <c r="B1" s="26"/>
      <c r="C1" s="26"/>
      <c r="D1" s="26"/>
      <c r="E1" s="26"/>
      <c r="F1" s="26"/>
      <c r="G1" s="2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3.15" customHeight="1" x14ac:dyDescent="0.15">
      <c r="A2" s="73"/>
      <c r="B2" s="26"/>
      <c r="C2" s="26"/>
      <c r="D2" s="26"/>
      <c r="E2" s="26"/>
      <c r="F2" s="26"/>
      <c r="G2" s="26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3.15" customHeight="1" x14ac:dyDescent="0.15">
      <c r="A3" s="3"/>
      <c r="B3" s="4"/>
      <c r="C3" s="4"/>
      <c r="D3" s="4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3.15" customHeight="1" x14ac:dyDescent="0.15">
      <c r="A4" s="1" t="s">
        <v>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3.15" customHeight="1" x14ac:dyDescent="0.15">
      <c r="A5" s="5" t="s">
        <v>9</v>
      </c>
      <c r="B5" s="6">
        <v>0.5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3.15" customHeight="1" x14ac:dyDescent="0.15">
      <c r="A6" s="5" t="s">
        <v>10</v>
      </c>
      <c r="B6" s="8">
        <v>0.7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3.15" customHeight="1" x14ac:dyDescent="0.15">
      <c r="A7" s="5"/>
      <c r="B7" s="10" t="s">
        <v>11</v>
      </c>
      <c r="C7" s="11"/>
      <c r="D7" s="7" t="s">
        <v>12</v>
      </c>
      <c r="E7" s="11"/>
      <c r="F7" s="10" t="s">
        <v>2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3.15" customHeight="1" x14ac:dyDescent="0.15">
      <c r="A8" s="5" t="s">
        <v>13</v>
      </c>
      <c r="B8" s="14">
        <v>24</v>
      </c>
      <c r="C8" s="15" t="s">
        <v>14</v>
      </c>
      <c r="D8" s="15">
        <v>0.15</v>
      </c>
      <c r="E8" s="15" t="s">
        <v>15</v>
      </c>
      <c r="F8" s="16">
        <f>B8*D8</f>
        <v>3.5999999999999996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3.15" customHeight="1" x14ac:dyDescent="0.15">
      <c r="A9" s="1"/>
      <c r="B9" s="13" t="s">
        <v>16</v>
      </c>
      <c r="C9" s="1"/>
      <c r="D9" s="12"/>
      <c r="E9" s="1"/>
      <c r="F9" s="13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3.15" customHeight="1" x14ac:dyDescent="0.15">
      <c r="A10" s="5" t="s">
        <v>17</v>
      </c>
      <c r="B10" s="16">
        <v>0.56000000000000005</v>
      </c>
      <c r="C10" s="15"/>
      <c r="D10" s="15"/>
      <c r="E10" s="15"/>
      <c r="F10" s="17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3.15" customHeight="1" x14ac:dyDescent="0.15">
      <c r="A11" s="1"/>
      <c r="B11" s="10" t="s">
        <v>2</v>
      </c>
      <c r="C11" s="11"/>
      <c r="D11" s="10" t="s">
        <v>16</v>
      </c>
      <c r="E11" s="11"/>
      <c r="F11" s="10" t="s">
        <v>16</v>
      </c>
      <c r="G11" s="1"/>
      <c r="H11" s="13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3.15" customHeight="1" x14ac:dyDescent="0.15">
      <c r="A12" s="5" t="s">
        <v>18</v>
      </c>
      <c r="B12" s="9">
        <f>F8</f>
        <v>3.5999999999999996</v>
      </c>
      <c r="C12" s="15" t="s">
        <v>5</v>
      </c>
      <c r="D12" s="9">
        <v>0.61</v>
      </c>
      <c r="E12" s="15" t="s">
        <v>3</v>
      </c>
      <c r="F12" s="18">
        <f>B12+D12</f>
        <v>4.21</v>
      </c>
      <c r="G12" s="15"/>
      <c r="H12" s="1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3.15" customHeight="1" x14ac:dyDescent="0.15">
      <c r="A13" s="5"/>
      <c r="B13" s="9"/>
      <c r="C13" s="15"/>
      <c r="D13" s="9"/>
      <c r="E13" s="15"/>
      <c r="F13" s="18"/>
      <c r="G13" s="15"/>
      <c r="H13" s="1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3.15" customHeight="1" x14ac:dyDescent="0.15">
      <c r="A14" s="1" t="s">
        <v>108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3.15" customHeight="1" x14ac:dyDescent="0.15">
      <c r="A15" s="1"/>
      <c r="B15" s="7" t="s">
        <v>19</v>
      </c>
      <c r="C15" s="11"/>
      <c r="D15" s="7" t="s">
        <v>20</v>
      </c>
      <c r="E15" s="11"/>
      <c r="F15" s="10" t="s">
        <v>16</v>
      </c>
      <c r="G15" s="11"/>
      <c r="H15" s="10" t="s">
        <v>56</v>
      </c>
      <c r="I15" s="11"/>
      <c r="J15" s="10"/>
      <c r="K15" s="1"/>
      <c r="L15" s="13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3.15" customHeight="1" x14ac:dyDescent="0.15">
      <c r="A16" s="5" t="s">
        <v>27</v>
      </c>
      <c r="B16" s="14">
        <f>B5</f>
        <v>0.5</v>
      </c>
      <c r="C16" s="15" t="s">
        <v>4</v>
      </c>
      <c r="D16" s="14">
        <f>B6</f>
        <v>0.7</v>
      </c>
      <c r="E16" s="15" t="s">
        <v>4</v>
      </c>
      <c r="F16" s="20">
        <f>F12</f>
        <v>4.21</v>
      </c>
      <c r="G16" s="15" t="s">
        <v>3</v>
      </c>
      <c r="H16" s="16">
        <f>B16*D16*F16</f>
        <v>1.4734999999999998</v>
      </c>
      <c r="I16" s="15"/>
      <c r="J16" s="16"/>
      <c r="K16" s="15"/>
      <c r="L16" s="16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3.15" customHeight="1" x14ac:dyDescent="0.15">
      <c r="A17" s="1"/>
      <c r="B17" s="12"/>
      <c r="C17" s="1"/>
      <c r="D17" s="12"/>
      <c r="E17" s="1"/>
      <c r="F17" s="13"/>
      <c r="G17" s="1"/>
      <c r="H17" s="12"/>
      <c r="I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3.15" customHeight="1" x14ac:dyDescent="0.15">
      <c r="A18" s="1" t="s">
        <v>30</v>
      </c>
      <c r="B18" s="14"/>
      <c r="C18" s="15"/>
      <c r="D18" s="14"/>
      <c r="E18" s="15"/>
      <c r="F18" s="20"/>
      <c r="G18" s="15"/>
      <c r="H18" s="9"/>
      <c r="I18" s="15"/>
      <c r="J18" s="16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3.15" customHeight="1" x14ac:dyDescent="0.15">
      <c r="A19" s="1"/>
      <c r="B19" s="10" t="s">
        <v>16</v>
      </c>
      <c r="C19" s="1"/>
      <c r="D19" s="25" t="s">
        <v>110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3.15" customHeight="1" x14ac:dyDescent="0.15">
      <c r="A20" s="5" t="s">
        <v>22</v>
      </c>
      <c r="B20" s="56">
        <v>1.516</v>
      </c>
      <c r="C20" s="2" t="s">
        <v>4</v>
      </c>
      <c r="D20" s="55">
        <v>1.2</v>
      </c>
      <c r="E20" s="57" t="s">
        <v>3</v>
      </c>
      <c r="F20" s="58">
        <f>B20*D20</f>
        <v>1.8191999999999999</v>
      </c>
      <c r="G20" s="1" t="s">
        <v>23</v>
      </c>
      <c r="H20" s="9"/>
      <c r="I20" s="21"/>
      <c r="J20" s="17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3.15" customHeight="1" x14ac:dyDescent="0.15">
      <c r="A21" s="1"/>
      <c r="B21" s="13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3.15" customHeight="1" x14ac:dyDescent="0.15">
      <c r="A22" s="5"/>
      <c r="B22" s="16"/>
      <c r="C22" s="1"/>
      <c r="D22" s="1"/>
      <c r="E22" s="2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3.15" customHeight="1" x14ac:dyDescent="0.15">
      <c r="A23" s="1"/>
      <c r="B23" s="13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3.15" customHeight="1" x14ac:dyDescent="0.15">
      <c r="A24" s="5"/>
      <c r="B24" s="16"/>
      <c r="C24" s="1"/>
      <c r="D24" s="1"/>
      <c r="E24" s="2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3.15" customHeight="1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3.15" customHeight="1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3.15" customHeight="1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3.15" customHeight="1" x14ac:dyDescent="0.15">
      <c r="A28" s="1"/>
      <c r="B28" s="14"/>
      <c r="C28" s="15"/>
      <c r="D28" s="14"/>
      <c r="E28" s="15"/>
      <c r="F28" s="20"/>
      <c r="G28" s="15"/>
      <c r="H28" s="9"/>
      <c r="I28" s="21"/>
      <c r="J28" s="17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3.15" customHeight="1" x14ac:dyDescent="0.15">
      <c r="A29" s="1"/>
      <c r="B29" s="13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3.15" customHeight="1" x14ac:dyDescent="0.15">
      <c r="A30" s="5"/>
      <c r="B30" s="16"/>
      <c r="C30" s="1"/>
      <c r="D30" s="1"/>
      <c r="E30" s="2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3.15" customHeight="1" x14ac:dyDescent="0.15">
      <c r="A31" s="1"/>
      <c r="B31" s="1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3.15" customHeight="1" x14ac:dyDescent="0.15">
      <c r="A32" s="5"/>
      <c r="B32" s="16"/>
      <c r="C32" s="1"/>
      <c r="D32" s="1"/>
      <c r="E32" s="2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3.15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3.15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3.15" customHeight="1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3.15" customHeight="1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3.15" customHeight="1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3.15" customHeight="1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3.15" customHeight="1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3.1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3.15" customHeight="1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3.15" customHeight="1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3.1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3.15" customHeight="1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3.1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3.1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3.1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3.1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3.1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s="22" customFormat="1" ht="13.1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3.1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s="22" customFormat="1" ht="13.15" customHeight="1" x14ac:dyDescent="0.15">
      <c r="A52" s="1"/>
      <c r="B52" s="1"/>
      <c r="C52" s="1"/>
      <c r="D52" s="13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3.15" customHeight="1" x14ac:dyDescent="0.15">
      <c r="A53" s="1"/>
      <c r="B53" s="1"/>
      <c r="C53" s="1"/>
      <c r="D53" s="16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3.1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3.1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3.15" customHeight="1" x14ac:dyDescent="0.15">
      <c r="A56" s="1"/>
      <c r="B56" s="1"/>
      <c r="C56" s="1"/>
      <c r="D56" s="13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3.15" customHeight="1" x14ac:dyDescent="0.15">
      <c r="A57" s="1"/>
      <c r="B57" s="1"/>
      <c r="C57" s="1"/>
      <c r="D57" s="16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3.15" customHeight="1" x14ac:dyDescent="0.15">
      <c r="A58" s="1"/>
      <c r="B58" s="1"/>
      <c r="C58" s="1"/>
      <c r="D58" s="13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3.15" customHeight="1" x14ac:dyDescent="0.15">
      <c r="A59" s="1"/>
      <c r="B59" s="1"/>
      <c r="C59" s="1"/>
      <c r="D59" s="16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3.15" customHeight="1" x14ac:dyDescent="0.15">
      <c r="A60" s="32" t="s">
        <v>96</v>
      </c>
      <c r="B60" s="1"/>
      <c r="C60" s="1"/>
      <c r="D60" s="13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15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15">
      <c r="A62" s="24"/>
      <c r="B62" s="24"/>
      <c r="C62" s="24"/>
      <c r="D62" s="24"/>
      <c r="E62" s="24"/>
      <c r="F62" s="25"/>
      <c r="G62" s="24"/>
      <c r="H62" s="24"/>
      <c r="I62" s="24"/>
      <c r="J62" s="24"/>
      <c r="M62" s="24"/>
      <c r="N62" s="24"/>
      <c r="O62" s="24"/>
      <c r="P62" s="24"/>
      <c r="Q62" s="24"/>
      <c r="R62" s="25"/>
      <c r="S62" s="24"/>
      <c r="T62" s="24"/>
      <c r="U62" s="24"/>
      <c r="V62" s="24"/>
    </row>
    <row r="63" spans="1:24" ht="13.15" customHeight="1" x14ac:dyDescent="0.15">
      <c r="A63" s="24"/>
      <c r="B63" s="24"/>
      <c r="C63" s="24"/>
      <c r="D63" s="24"/>
      <c r="E63" s="24"/>
      <c r="F63" s="25"/>
      <c r="G63" s="24"/>
      <c r="H63" s="24"/>
      <c r="I63" s="24"/>
      <c r="J63" s="24"/>
      <c r="M63" s="24"/>
      <c r="N63" s="24"/>
      <c r="O63" s="24"/>
      <c r="P63" s="24"/>
      <c r="Q63" s="24"/>
      <c r="R63" s="25"/>
      <c r="S63" s="24"/>
      <c r="T63" s="24"/>
      <c r="U63" s="24"/>
      <c r="V63" s="24"/>
    </row>
    <row r="64" spans="1:24" ht="13.15" customHeight="1" x14ac:dyDescent="0.15">
      <c r="A64" s="24"/>
      <c r="B64" s="24"/>
      <c r="C64" s="24"/>
      <c r="D64" s="24"/>
      <c r="E64" s="24"/>
      <c r="F64" s="25"/>
      <c r="G64" s="24"/>
      <c r="H64" s="24"/>
      <c r="I64" s="24"/>
      <c r="J64" s="24"/>
      <c r="M64" s="24"/>
      <c r="N64" s="24"/>
      <c r="O64" s="24"/>
      <c r="P64" s="24"/>
      <c r="Q64" s="24"/>
      <c r="R64" s="25"/>
      <c r="S64" s="24"/>
      <c r="T64" s="24"/>
      <c r="U64" s="24"/>
      <c r="V64" s="24"/>
    </row>
    <row r="65" ht="13.15" customHeight="1" x14ac:dyDescent="0.15"/>
  </sheetData>
  <mergeCells count="1">
    <mergeCell ref="A1:A2"/>
  </mergeCells>
  <phoneticPr fontId="1"/>
  <pageMargins left="0.7" right="0.7" top="0.75" bottom="0.75" header="0.3" footer="0.3"/>
  <pageSetup paperSize="9"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62"/>
  <sheetViews>
    <sheetView tabSelected="1" view="pageBreakPreview" zoomScale="184" zoomScaleNormal="100" zoomScaleSheetLayoutView="184" workbookViewId="0">
      <selection activeCell="K58" sqref="K58"/>
    </sheetView>
  </sheetViews>
  <sheetFormatPr defaultColWidth="9" defaultRowHeight="13.5" x14ac:dyDescent="0.15"/>
  <cols>
    <col min="1" max="1" width="20.75" style="2" customWidth="1"/>
    <col min="2" max="2" width="6.75" style="2" customWidth="1"/>
    <col min="3" max="3" width="3.75" style="2" customWidth="1"/>
    <col min="4" max="4" width="6.75" style="2" customWidth="1"/>
    <col min="5" max="5" width="3.75" style="2" customWidth="1"/>
    <col min="6" max="6" width="6.75" style="35" customWidth="1"/>
    <col min="7" max="7" width="3.75" style="2" customWidth="1"/>
    <col min="8" max="8" width="6.75" style="2" customWidth="1"/>
    <col min="9" max="9" width="3.75" style="2" customWidth="1"/>
    <col min="10" max="10" width="6.75" style="2" customWidth="1"/>
    <col min="11" max="11" width="3.75" style="2" customWidth="1"/>
    <col min="12" max="12" width="8.75" style="2" customWidth="1"/>
    <col min="13" max="13" width="20.75" style="2" customWidth="1"/>
    <col min="14" max="14" width="6.75" style="2" customWidth="1"/>
    <col min="15" max="15" width="3.75" style="2" customWidth="1"/>
    <col min="16" max="16" width="6.75" style="2" customWidth="1"/>
    <col min="17" max="17" width="3.75" style="2" customWidth="1"/>
    <col min="18" max="18" width="6.75" style="35" customWidth="1"/>
    <col min="19" max="19" width="3.75" style="2" customWidth="1"/>
    <col min="20" max="20" width="6.75" style="2" customWidth="1"/>
    <col min="21" max="21" width="3.75" style="2" customWidth="1"/>
    <col min="22" max="22" width="6.75" style="2" customWidth="1"/>
    <col min="23" max="23" width="3.75" style="2" customWidth="1"/>
    <col min="24" max="24" width="8.75" style="2" customWidth="1"/>
    <col min="25" max="16384" width="9" style="2"/>
  </cols>
  <sheetData>
    <row r="1" spans="1:24" ht="13.15" customHeight="1" x14ac:dyDescent="0.15">
      <c r="A1" s="77" t="s">
        <v>25</v>
      </c>
      <c r="B1" s="26"/>
      <c r="C1" s="26"/>
      <c r="D1" s="26"/>
      <c r="E1" s="26"/>
      <c r="F1" s="26"/>
      <c r="G1" s="26"/>
      <c r="H1" s="32"/>
      <c r="I1" s="32"/>
      <c r="J1" s="32"/>
      <c r="K1" s="32"/>
      <c r="L1" s="32"/>
      <c r="M1" s="77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</row>
    <row r="2" spans="1:24" ht="13.15" customHeight="1" x14ac:dyDescent="0.15">
      <c r="A2" s="77"/>
      <c r="B2" s="26"/>
      <c r="C2" s="26"/>
      <c r="D2" s="26"/>
      <c r="E2" s="26"/>
      <c r="F2" s="26"/>
      <c r="G2" s="26"/>
      <c r="H2" s="32"/>
      <c r="I2" s="32"/>
      <c r="J2" s="32"/>
      <c r="K2" s="32"/>
      <c r="L2" s="32"/>
      <c r="M2" s="77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</row>
    <row r="3" spans="1:24" ht="13.15" customHeight="1" x14ac:dyDescent="0.15">
      <c r="A3" s="48"/>
      <c r="B3" s="16"/>
      <c r="C3" s="32"/>
      <c r="D3" s="32"/>
      <c r="E3" s="32"/>
      <c r="F3" s="7" t="s">
        <v>2</v>
      </c>
      <c r="G3" s="32"/>
      <c r="H3" s="32"/>
      <c r="I3" s="32"/>
      <c r="J3" s="7" t="s">
        <v>32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24" ht="13.15" customHeight="1" x14ac:dyDescent="0.15">
      <c r="A4" s="48"/>
      <c r="B4" s="16"/>
      <c r="C4" s="32"/>
      <c r="D4" s="48" t="s">
        <v>44</v>
      </c>
      <c r="E4" s="35" t="s">
        <v>3</v>
      </c>
      <c r="F4" s="60">
        <v>4.21</v>
      </c>
      <c r="G4" s="35" t="s">
        <v>51</v>
      </c>
      <c r="H4" s="48" t="s">
        <v>46</v>
      </c>
      <c r="I4" s="35" t="s">
        <v>3</v>
      </c>
      <c r="J4" s="60">
        <v>0.15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</row>
    <row r="5" spans="1:24" ht="13.15" customHeight="1" x14ac:dyDescent="0.15">
      <c r="A5" s="48"/>
      <c r="B5" s="10"/>
      <c r="C5" s="11"/>
      <c r="D5" s="32"/>
      <c r="E5" s="32"/>
      <c r="F5" s="7" t="s">
        <v>32</v>
      </c>
      <c r="G5" s="35"/>
      <c r="H5" s="32"/>
      <c r="I5" s="32"/>
      <c r="J5" s="7" t="s">
        <v>48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</row>
    <row r="6" spans="1:24" ht="13.15" customHeight="1" x14ac:dyDescent="0.15">
      <c r="A6" s="32"/>
      <c r="B6" s="32"/>
      <c r="C6" s="32"/>
      <c r="D6" s="48" t="s">
        <v>45</v>
      </c>
      <c r="E6" s="35" t="s">
        <v>3</v>
      </c>
      <c r="F6" s="60">
        <v>1.1000000000000001</v>
      </c>
      <c r="G6" s="35" t="s">
        <v>51</v>
      </c>
      <c r="H6" s="48" t="s">
        <v>47</v>
      </c>
      <c r="I6" s="35" t="s">
        <v>3</v>
      </c>
      <c r="J6" s="59">
        <f>F6-J4</f>
        <v>0.95000000000000007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</row>
    <row r="7" spans="1:24" ht="13.15" customHeight="1" x14ac:dyDescent="0.15">
      <c r="A7" s="32"/>
      <c r="B7" s="32"/>
      <c r="C7" s="32"/>
      <c r="D7" s="32"/>
      <c r="E7" s="32"/>
      <c r="F7" s="7" t="s">
        <v>49</v>
      </c>
      <c r="G7" s="35"/>
      <c r="H7" s="32"/>
      <c r="I7" s="32"/>
      <c r="J7" s="7" t="s">
        <v>111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</row>
    <row r="8" spans="1:24" ht="13.15" customHeight="1" x14ac:dyDescent="0.15">
      <c r="A8" s="32"/>
      <c r="B8" s="32"/>
      <c r="C8" s="32"/>
      <c r="D8" s="48" t="s">
        <v>38</v>
      </c>
      <c r="E8" s="35" t="s">
        <v>3</v>
      </c>
      <c r="F8" s="60">
        <v>1</v>
      </c>
      <c r="G8" s="35" t="s">
        <v>51</v>
      </c>
      <c r="H8" s="48" t="s">
        <v>50</v>
      </c>
      <c r="I8" s="35" t="s">
        <v>3</v>
      </c>
      <c r="J8" s="59">
        <f>J4/2</f>
        <v>7.4999999999999997E-2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</row>
    <row r="9" spans="1:24" ht="13.15" customHeight="1" x14ac:dyDescent="0.15">
      <c r="A9" s="32"/>
      <c r="B9" s="32"/>
      <c r="C9" s="32"/>
      <c r="D9" s="32"/>
      <c r="E9" s="32"/>
      <c r="F9" s="7" t="s">
        <v>71</v>
      </c>
      <c r="G9" s="35"/>
      <c r="H9" s="32"/>
      <c r="I9" s="32"/>
      <c r="J9" s="7" t="s">
        <v>53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</row>
    <row r="10" spans="1:24" ht="13.15" customHeight="1" x14ac:dyDescent="0.15">
      <c r="A10" s="32"/>
      <c r="B10" s="32"/>
      <c r="C10" s="32"/>
      <c r="D10" s="48" t="s">
        <v>52</v>
      </c>
      <c r="E10" s="35" t="s">
        <v>3</v>
      </c>
      <c r="F10" s="59">
        <f>F6/2</f>
        <v>0.55000000000000004</v>
      </c>
      <c r="G10" s="35" t="s">
        <v>51</v>
      </c>
      <c r="H10" s="48" t="s">
        <v>72</v>
      </c>
      <c r="I10" s="35" t="s">
        <v>3</v>
      </c>
      <c r="J10" s="59">
        <f>J4+(J6/2)</f>
        <v>0.625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</row>
    <row r="11" spans="1:24" ht="13.15" customHeight="1" x14ac:dyDescent="0.15">
      <c r="A11" s="29"/>
      <c r="B11" s="10"/>
      <c r="C11" s="32"/>
      <c r="D11" s="32"/>
      <c r="E11" s="32"/>
      <c r="F11" s="7" t="s">
        <v>32</v>
      </c>
      <c r="G11" s="35"/>
      <c r="H11" s="32"/>
      <c r="I11" s="32"/>
      <c r="J11" s="7" t="s">
        <v>53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</row>
    <row r="12" spans="1:24" ht="13.15" customHeight="1" x14ac:dyDescent="0.15">
      <c r="A12" s="48"/>
      <c r="B12" s="16"/>
      <c r="C12" s="35"/>
      <c r="D12" s="48" t="s">
        <v>31</v>
      </c>
      <c r="E12" s="35" t="s">
        <v>3</v>
      </c>
      <c r="F12" s="61">
        <v>2.2200000000000002</v>
      </c>
      <c r="G12" s="35" t="s">
        <v>51</v>
      </c>
      <c r="H12" s="48" t="s">
        <v>33</v>
      </c>
      <c r="I12" s="35" t="s">
        <v>3</v>
      </c>
      <c r="J12" s="59">
        <f>F12/2</f>
        <v>1.1100000000000001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</row>
    <row r="13" spans="1:24" ht="13.15" customHeight="1" x14ac:dyDescent="0.15">
      <c r="A13" s="28"/>
      <c r="B13" s="10"/>
      <c r="C13" s="11"/>
      <c r="D13" s="48"/>
      <c r="E13" s="35"/>
      <c r="F13" s="7" t="s">
        <v>32</v>
      </c>
      <c r="G13" s="32"/>
      <c r="H13" s="32"/>
      <c r="I13" s="32"/>
      <c r="J13" s="7" t="s">
        <v>54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</row>
    <row r="14" spans="1:24" ht="13.15" customHeight="1" x14ac:dyDescent="0.15">
      <c r="A14" s="48"/>
      <c r="B14" s="31"/>
      <c r="C14" s="35"/>
      <c r="D14" s="48" t="s">
        <v>101</v>
      </c>
      <c r="E14" s="35" t="s">
        <v>3</v>
      </c>
      <c r="F14" s="60">
        <v>0.57999999999999996</v>
      </c>
      <c r="G14" s="35" t="s">
        <v>51</v>
      </c>
      <c r="H14" s="48" t="s">
        <v>102</v>
      </c>
      <c r="I14" s="35" t="s">
        <v>3</v>
      </c>
      <c r="J14" s="60">
        <v>0.57999999999999996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</row>
    <row r="15" spans="1:24" ht="13.15" customHeight="1" x14ac:dyDescent="0.15">
      <c r="A15" s="48"/>
      <c r="B15" s="31"/>
      <c r="C15" s="35"/>
      <c r="D15" s="48"/>
      <c r="E15" s="35"/>
      <c r="F15" s="7" t="s">
        <v>32</v>
      </c>
      <c r="G15" s="35"/>
      <c r="H15" s="32"/>
      <c r="I15" s="32"/>
      <c r="J15" s="7" t="s">
        <v>103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</row>
    <row r="16" spans="1:24" ht="13.15" customHeight="1" x14ac:dyDescent="0.15">
      <c r="A16" s="48"/>
      <c r="B16" s="31"/>
      <c r="C16" s="35"/>
      <c r="D16" s="48" t="s">
        <v>34</v>
      </c>
      <c r="E16" s="35" t="s">
        <v>3</v>
      </c>
      <c r="F16" s="60">
        <v>0.2</v>
      </c>
      <c r="G16" s="35" t="s">
        <v>51</v>
      </c>
      <c r="H16" s="48" t="s">
        <v>35</v>
      </c>
      <c r="I16" s="35" t="s">
        <v>3</v>
      </c>
      <c r="J16" s="59">
        <f>J14-F16</f>
        <v>0.37999999999999995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</row>
    <row r="17" spans="1:24" ht="13.15" customHeight="1" x14ac:dyDescent="0.15">
      <c r="A17" s="48"/>
      <c r="B17" s="31"/>
      <c r="C17" s="35"/>
      <c r="D17" s="32"/>
      <c r="E17" s="32"/>
      <c r="F17" s="7" t="s">
        <v>64</v>
      </c>
      <c r="G17" s="35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</row>
    <row r="18" spans="1:24" ht="13.15" customHeight="1" x14ac:dyDescent="0.15">
      <c r="A18" s="32"/>
      <c r="B18" s="32"/>
      <c r="C18" s="32"/>
      <c r="D18" s="48" t="s">
        <v>63</v>
      </c>
      <c r="E18" s="35" t="s">
        <v>3</v>
      </c>
      <c r="F18" s="59">
        <f>J6*F16</f>
        <v>0.19000000000000003</v>
      </c>
      <c r="G18" s="35"/>
      <c r="H18" s="48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</row>
    <row r="19" spans="1:24" ht="13.15" customHeight="1" x14ac:dyDescent="0.15">
      <c r="A19" s="32"/>
      <c r="B19" s="32"/>
      <c r="C19" s="32"/>
      <c r="D19" s="48"/>
      <c r="E19" s="35"/>
      <c r="F19" s="45"/>
      <c r="G19" s="35"/>
      <c r="H19" s="48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</row>
    <row r="20" spans="1:24" ht="13.15" customHeight="1" x14ac:dyDescent="0.15">
      <c r="A20" s="32"/>
      <c r="B20" s="32"/>
      <c r="C20" s="32"/>
      <c r="D20" s="30" t="s">
        <v>97</v>
      </c>
      <c r="E20" s="35"/>
      <c r="F20" s="10" t="s">
        <v>16</v>
      </c>
      <c r="G20" s="35"/>
      <c r="H20" s="7" t="s">
        <v>36</v>
      </c>
      <c r="I20" s="35"/>
      <c r="J20" s="7" t="s">
        <v>39</v>
      </c>
      <c r="K20" s="32"/>
      <c r="L20" s="11" t="s">
        <v>58</v>
      </c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</row>
    <row r="21" spans="1:24" ht="13.15" customHeight="1" x14ac:dyDescent="0.15">
      <c r="A21" s="32"/>
      <c r="B21" s="32"/>
      <c r="C21" s="32"/>
      <c r="D21" s="48" t="s">
        <v>98</v>
      </c>
      <c r="E21" s="35" t="s">
        <v>3</v>
      </c>
      <c r="F21" s="62">
        <f>設計荷重!F20</f>
        <v>1.8191999999999999</v>
      </c>
      <c r="G21" s="35" t="s">
        <v>4</v>
      </c>
      <c r="H21" s="63">
        <f>F12</f>
        <v>2.2200000000000002</v>
      </c>
      <c r="I21" s="35" t="s">
        <v>4</v>
      </c>
      <c r="J21" s="62">
        <f>F8</f>
        <v>1</v>
      </c>
      <c r="K21" s="35" t="s">
        <v>3</v>
      </c>
      <c r="L21" s="64">
        <f>F21*H21*J21</f>
        <v>4.0386240000000004</v>
      </c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</row>
    <row r="22" spans="1:24" ht="13.15" customHeight="1" x14ac:dyDescent="0.15">
      <c r="A22" s="32"/>
      <c r="B22" s="7"/>
      <c r="C22" s="11"/>
      <c r="D22" s="7"/>
      <c r="E22" s="11"/>
      <c r="F22" s="10" t="s">
        <v>55</v>
      </c>
      <c r="G22" s="32"/>
      <c r="H22" s="7" t="s">
        <v>104</v>
      </c>
      <c r="I22" s="32"/>
      <c r="J22" s="7" t="s">
        <v>39</v>
      </c>
      <c r="K22" s="32"/>
      <c r="L22" s="11" t="s">
        <v>58</v>
      </c>
      <c r="M22" s="32"/>
      <c r="N22" s="32"/>
      <c r="O22" s="32"/>
      <c r="P22" s="32"/>
      <c r="Q22" s="32"/>
      <c r="R22" s="32"/>
      <c r="S22" s="32"/>
      <c r="T22" s="13"/>
      <c r="U22" s="32"/>
      <c r="V22" s="32"/>
      <c r="W22" s="32"/>
      <c r="X22" s="32"/>
    </row>
    <row r="23" spans="1:24" ht="13.15" customHeight="1" x14ac:dyDescent="0.15">
      <c r="A23" s="48"/>
      <c r="B23" s="33"/>
      <c r="C23" s="35"/>
      <c r="D23" s="48" t="s">
        <v>1</v>
      </c>
      <c r="E23" s="35" t="s">
        <v>3</v>
      </c>
      <c r="F23" s="66">
        <f>F4</f>
        <v>4.21</v>
      </c>
      <c r="G23" s="35" t="s">
        <v>4</v>
      </c>
      <c r="H23" s="67">
        <f>F12+F14</f>
        <v>2.8000000000000003</v>
      </c>
      <c r="I23" s="35" t="s">
        <v>4</v>
      </c>
      <c r="J23" s="66">
        <f>F8</f>
        <v>1</v>
      </c>
      <c r="K23" s="35" t="s">
        <v>3</v>
      </c>
      <c r="L23" s="64">
        <f>F23*H23*J23</f>
        <v>11.788</v>
      </c>
      <c r="M23" s="32"/>
      <c r="N23" s="32"/>
      <c r="O23" s="32"/>
      <c r="P23" s="32"/>
      <c r="Q23" s="32"/>
      <c r="R23" s="16"/>
      <c r="S23" s="32"/>
      <c r="T23" s="32"/>
      <c r="U23" s="32"/>
      <c r="V23" s="32"/>
      <c r="W23" s="32"/>
      <c r="X23" s="32"/>
    </row>
    <row r="24" spans="1:24" ht="13.15" customHeight="1" x14ac:dyDescent="0.15">
      <c r="A24" s="32"/>
      <c r="B24" s="12"/>
      <c r="C24" s="32"/>
      <c r="D24" s="7"/>
      <c r="E24" s="11"/>
      <c r="F24" s="10" t="s">
        <v>11</v>
      </c>
      <c r="G24" s="32"/>
      <c r="H24" s="7" t="s">
        <v>65</v>
      </c>
      <c r="I24" s="32"/>
      <c r="J24" s="7" t="s">
        <v>39</v>
      </c>
      <c r="K24" s="32"/>
      <c r="L24" s="11" t="s">
        <v>58</v>
      </c>
      <c r="M24" s="32"/>
      <c r="N24" s="7"/>
      <c r="O24" s="11"/>
      <c r="P24" s="10"/>
      <c r="Q24" s="32"/>
      <c r="R24" s="7"/>
      <c r="S24" s="32"/>
      <c r="T24" s="7"/>
      <c r="U24" s="32"/>
      <c r="V24" s="11"/>
      <c r="W24" s="32"/>
      <c r="X24" s="32"/>
    </row>
    <row r="25" spans="1:24" ht="13.15" customHeight="1" x14ac:dyDescent="0.15">
      <c r="A25" s="32"/>
      <c r="B25" s="33"/>
      <c r="C25" s="35"/>
      <c r="D25" s="48" t="s">
        <v>59</v>
      </c>
      <c r="E25" s="35" t="s">
        <v>3</v>
      </c>
      <c r="F25" s="65">
        <v>24</v>
      </c>
      <c r="G25" s="35" t="s">
        <v>4</v>
      </c>
      <c r="H25" s="67">
        <f>F18</f>
        <v>0.19000000000000003</v>
      </c>
      <c r="I25" s="35" t="s">
        <v>4</v>
      </c>
      <c r="J25" s="66">
        <f>F8</f>
        <v>1</v>
      </c>
      <c r="K25" s="35" t="s">
        <v>3</v>
      </c>
      <c r="L25" s="64">
        <f>F25*H25*J25</f>
        <v>4.5600000000000005</v>
      </c>
      <c r="M25" s="32"/>
      <c r="N25" s="48"/>
      <c r="O25" s="35"/>
      <c r="P25" s="33"/>
      <c r="Q25" s="35"/>
      <c r="R25" s="42"/>
      <c r="S25" s="35"/>
      <c r="T25" s="43"/>
      <c r="U25" s="35"/>
      <c r="V25" s="41"/>
      <c r="W25" s="32"/>
      <c r="X25" s="32"/>
    </row>
    <row r="26" spans="1:24" ht="13.15" customHeight="1" x14ac:dyDescent="0.15">
      <c r="A26" s="32"/>
      <c r="B26" s="10"/>
      <c r="C26" s="32"/>
      <c r="D26" s="7"/>
      <c r="E26" s="11"/>
      <c r="F26" s="10" t="s">
        <v>60</v>
      </c>
      <c r="G26" s="32"/>
      <c r="H26" s="7" t="s">
        <v>61</v>
      </c>
      <c r="I26" s="32"/>
      <c r="J26" s="7" t="s">
        <v>39</v>
      </c>
      <c r="K26" s="32"/>
      <c r="L26" s="11" t="s">
        <v>58</v>
      </c>
      <c r="M26" s="32"/>
      <c r="N26" s="7"/>
      <c r="O26" s="11"/>
      <c r="P26" s="10"/>
      <c r="Q26" s="32"/>
      <c r="R26" s="7"/>
      <c r="S26" s="32"/>
      <c r="T26" s="7"/>
      <c r="U26" s="32"/>
      <c r="V26" s="11"/>
      <c r="W26" s="32"/>
      <c r="X26" s="32"/>
    </row>
    <row r="27" spans="1:24" ht="13.15" customHeight="1" x14ac:dyDescent="0.15">
      <c r="A27" s="48"/>
      <c r="B27" s="16"/>
      <c r="C27" s="32"/>
      <c r="D27" s="48" t="s">
        <v>62</v>
      </c>
      <c r="E27" s="35" t="s">
        <v>3</v>
      </c>
      <c r="F27" s="65">
        <v>18</v>
      </c>
      <c r="G27" s="35" t="s">
        <v>4</v>
      </c>
      <c r="H27" s="67">
        <f>J16</f>
        <v>0.37999999999999995</v>
      </c>
      <c r="I27" s="35" t="s">
        <v>4</v>
      </c>
      <c r="J27" s="66">
        <f>F8</f>
        <v>1</v>
      </c>
      <c r="K27" s="35" t="s">
        <v>3</v>
      </c>
      <c r="L27" s="64">
        <f>F27*H27*J27</f>
        <v>6.839999999999999</v>
      </c>
      <c r="M27" s="32"/>
      <c r="N27" s="48"/>
      <c r="O27" s="35"/>
      <c r="P27" s="33"/>
      <c r="Q27" s="35"/>
      <c r="R27" s="42"/>
      <c r="S27" s="35"/>
      <c r="T27" s="43"/>
      <c r="U27" s="35"/>
      <c r="V27" s="41"/>
      <c r="W27" s="32"/>
      <c r="X27" s="32"/>
    </row>
    <row r="28" spans="1:24" ht="13.15" customHeight="1" x14ac:dyDescent="0.15">
      <c r="A28" s="32"/>
      <c r="B28" s="13"/>
      <c r="C28" s="32"/>
      <c r="D28" s="30"/>
      <c r="E28" s="32"/>
      <c r="F28" s="10" t="s">
        <v>105</v>
      </c>
      <c r="G28" s="32"/>
      <c r="H28" s="10" t="s">
        <v>106</v>
      </c>
      <c r="I28" s="32"/>
      <c r="J28" s="10" t="s">
        <v>107</v>
      </c>
      <c r="K28" s="32"/>
      <c r="L28" s="11" t="s">
        <v>58</v>
      </c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</row>
    <row r="29" spans="1:24" ht="13.15" customHeight="1" x14ac:dyDescent="0.15">
      <c r="A29" s="32"/>
      <c r="B29" s="13"/>
      <c r="C29" s="32"/>
      <c r="D29" s="48" t="s">
        <v>112</v>
      </c>
      <c r="E29" s="35" t="s">
        <v>3</v>
      </c>
      <c r="F29" s="36">
        <f>L23</f>
        <v>11.788</v>
      </c>
      <c r="G29" s="35" t="s">
        <v>5</v>
      </c>
      <c r="H29" s="36">
        <f>L25</f>
        <v>4.5600000000000005</v>
      </c>
      <c r="I29" s="35" t="s">
        <v>5</v>
      </c>
      <c r="J29" s="36">
        <f>L27</f>
        <v>6.839999999999999</v>
      </c>
      <c r="K29" s="35" t="s">
        <v>3</v>
      </c>
      <c r="L29" s="64">
        <f>F29+H29+J29</f>
        <v>23.187999999999999</v>
      </c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</row>
    <row r="30" spans="1:24" ht="13.15" customHeight="1" x14ac:dyDescent="0.15">
      <c r="A30" s="32"/>
      <c r="B30" s="33"/>
      <c r="C30" s="35"/>
      <c r="D30" s="33"/>
      <c r="E30" s="35"/>
      <c r="F30" s="34"/>
      <c r="G30" s="35"/>
      <c r="H30" s="31"/>
      <c r="I30" s="21"/>
      <c r="J30" s="36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</row>
    <row r="31" spans="1:24" ht="13.15" customHeight="1" x14ac:dyDescent="0.15">
      <c r="A31" s="32" t="s">
        <v>42</v>
      </c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</row>
    <row r="32" spans="1:24" ht="13.15" customHeight="1" x14ac:dyDescent="0.15">
      <c r="A32" s="29" t="s">
        <v>99</v>
      </c>
      <c r="B32" s="10" t="s">
        <v>28</v>
      </c>
      <c r="C32" s="32"/>
      <c r="D32" s="7" t="s">
        <v>37</v>
      </c>
      <c r="E32" s="32"/>
      <c r="F32" s="7" t="s">
        <v>40</v>
      </c>
      <c r="G32" s="32"/>
      <c r="H32" s="10" t="s">
        <v>21</v>
      </c>
      <c r="I32" s="32"/>
      <c r="J32" s="7"/>
      <c r="K32" s="32"/>
      <c r="L32" s="27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</row>
    <row r="33" spans="1:24" ht="13.15" customHeight="1" x14ac:dyDescent="0.15">
      <c r="A33" s="48" t="s">
        <v>43</v>
      </c>
      <c r="B33" s="16">
        <f>L21</f>
        <v>4.0386240000000004</v>
      </c>
      <c r="C33" s="35" t="s">
        <v>24</v>
      </c>
      <c r="D33" s="31">
        <f>J12</f>
        <v>1.1100000000000001</v>
      </c>
      <c r="E33" s="35" t="s">
        <v>5</v>
      </c>
      <c r="F33" s="31">
        <f>F14</f>
        <v>0.57999999999999996</v>
      </c>
      <c r="G33" s="35" t="s">
        <v>41</v>
      </c>
      <c r="H33" s="31">
        <f>B33*(D33+F33)</f>
        <v>6.8252745600000004</v>
      </c>
      <c r="I33" s="35"/>
      <c r="J33" s="31"/>
      <c r="K33" s="35"/>
      <c r="L33" s="40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</row>
    <row r="34" spans="1:24" ht="13.15" customHeight="1" x14ac:dyDescent="0.15">
      <c r="A34" s="48"/>
      <c r="B34" s="16"/>
      <c r="C34" s="32"/>
      <c r="D34" s="32"/>
      <c r="E34" s="21"/>
      <c r="F34" s="32"/>
      <c r="G34" s="32"/>
      <c r="H34" s="48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</row>
    <row r="35" spans="1:24" ht="13.15" customHeight="1" x14ac:dyDescent="0.15">
      <c r="A35" s="32" t="s">
        <v>68</v>
      </c>
      <c r="B35" s="32"/>
      <c r="C35" s="32"/>
      <c r="D35" s="32"/>
      <c r="E35" s="32"/>
      <c r="F35" s="32"/>
      <c r="G35" s="32"/>
      <c r="H35" s="48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</row>
    <row r="36" spans="1:24" ht="13.15" customHeight="1" x14ac:dyDescent="0.15">
      <c r="A36" s="32"/>
      <c r="B36" s="10" t="s">
        <v>57</v>
      </c>
      <c r="C36" s="32"/>
      <c r="D36" s="7" t="s">
        <v>32</v>
      </c>
      <c r="E36" s="32"/>
      <c r="F36" s="10" t="s">
        <v>21</v>
      </c>
      <c r="G36" s="32"/>
      <c r="H36" s="48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</row>
    <row r="37" spans="1:24" ht="13.15" customHeight="1" x14ac:dyDescent="0.15">
      <c r="A37" s="48" t="s">
        <v>66</v>
      </c>
      <c r="B37" s="31">
        <f>L23</f>
        <v>11.788</v>
      </c>
      <c r="C37" s="35" t="s">
        <v>4</v>
      </c>
      <c r="D37" s="43">
        <f>J8</f>
        <v>7.4999999999999997E-2</v>
      </c>
      <c r="E37" s="35" t="s">
        <v>3</v>
      </c>
      <c r="F37" s="31">
        <f>B37*D37</f>
        <v>0.8841</v>
      </c>
      <c r="G37" s="32"/>
      <c r="H37" s="48"/>
      <c r="I37" s="32"/>
      <c r="J37" s="10" t="s">
        <v>21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</row>
    <row r="38" spans="1:24" ht="13.15" customHeight="1" x14ac:dyDescent="0.15">
      <c r="A38" s="32"/>
      <c r="B38" s="10" t="s">
        <v>57</v>
      </c>
      <c r="C38" s="32"/>
      <c r="D38" s="7" t="s">
        <v>32</v>
      </c>
      <c r="E38" s="32"/>
      <c r="F38" s="10" t="s">
        <v>21</v>
      </c>
      <c r="G38" s="32"/>
      <c r="H38" s="78" t="s">
        <v>91</v>
      </c>
      <c r="I38" s="78" t="s">
        <v>3</v>
      </c>
      <c r="J38" s="79">
        <f>F37+F39+F41</f>
        <v>7.6670999999999996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</row>
    <row r="39" spans="1:24" ht="13.15" customHeight="1" x14ac:dyDescent="0.15">
      <c r="A39" s="48" t="s">
        <v>67</v>
      </c>
      <c r="B39" s="31">
        <f>L25</f>
        <v>4.5600000000000005</v>
      </c>
      <c r="C39" s="35" t="s">
        <v>4</v>
      </c>
      <c r="D39" s="43">
        <f>F10</f>
        <v>0.55000000000000004</v>
      </c>
      <c r="E39" s="35" t="s">
        <v>3</v>
      </c>
      <c r="F39" s="31">
        <f>B39*D39</f>
        <v>2.5080000000000005</v>
      </c>
      <c r="G39" s="32"/>
      <c r="H39" s="78"/>
      <c r="I39" s="78"/>
      <c r="J39" s="79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</row>
    <row r="40" spans="1:24" ht="13.15" customHeight="1" x14ac:dyDescent="0.15">
      <c r="A40" s="32"/>
      <c r="B40" s="10" t="s">
        <v>57</v>
      </c>
      <c r="C40" s="32"/>
      <c r="D40" s="7" t="s">
        <v>32</v>
      </c>
      <c r="E40" s="32"/>
      <c r="F40" s="10" t="s">
        <v>21</v>
      </c>
      <c r="G40" s="32"/>
      <c r="H40" s="48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</row>
    <row r="41" spans="1:24" ht="13.15" customHeight="1" x14ac:dyDescent="0.15">
      <c r="A41" s="48" t="s">
        <v>73</v>
      </c>
      <c r="B41" s="31">
        <f>L27</f>
        <v>6.839999999999999</v>
      </c>
      <c r="C41" s="35" t="s">
        <v>4</v>
      </c>
      <c r="D41" s="43">
        <f>J10</f>
        <v>0.625</v>
      </c>
      <c r="E41" s="35" t="s">
        <v>3</v>
      </c>
      <c r="F41" s="31">
        <f>B41*D41</f>
        <v>4.2749999999999995</v>
      </c>
      <c r="G41" s="32"/>
      <c r="H41" s="48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</row>
    <row r="42" spans="1:24" ht="13.15" customHeight="1" x14ac:dyDescent="0.1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</row>
    <row r="43" spans="1:24" ht="13.15" customHeight="1" x14ac:dyDescent="0.15">
      <c r="A43" s="32" t="s">
        <v>69</v>
      </c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</row>
    <row r="44" spans="1:24" ht="13.15" customHeight="1" x14ac:dyDescent="0.15">
      <c r="A44" s="29"/>
      <c r="B44" s="10" t="s">
        <v>21</v>
      </c>
      <c r="C44" s="32"/>
      <c r="D44" s="10" t="s">
        <v>21</v>
      </c>
      <c r="E44" s="32"/>
      <c r="F44" s="7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</row>
    <row r="45" spans="1:24" ht="13.15" customHeight="1" x14ac:dyDescent="0.15">
      <c r="A45" s="48" t="s">
        <v>70</v>
      </c>
      <c r="B45" s="16">
        <f>J38</f>
        <v>7.6670999999999996</v>
      </c>
      <c r="C45" s="44" t="s">
        <v>7</v>
      </c>
      <c r="D45" s="31">
        <f>H33</f>
        <v>6.8252745600000004</v>
      </c>
      <c r="E45" s="35" t="s">
        <v>3</v>
      </c>
      <c r="F45" s="23">
        <f>B45/D45</f>
        <v>1.1233394250443163</v>
      </c>
      <c r="G45" s="35" t="str">
        <f>IF(F45&gt;H45,"＞",IF(F45&lt;H45,"＜"))</f>
        <v>＞</v>
      </c>
      <c r="H45" s="31">
        <v>1</v>
      </c>
      <c r="I45" s="32" t="s">
        <v>74</v>
      </c>
      <c r="J45" s="46" t="str">
        <f>IF(F45&gt;H45,"OK",IF(F45&lt;H45,"NG"))</f>
        <v>OK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</row>
    <row r="46" spans="1:24" ht="13.15" customHeight="1" x14ac:dyDescent="0.15">
      <c r="A46" s="28"/>
      <c r="B46" s="10"/>
      <c r="C46" s="11"/>
      <c r="D46" s="10"/>
      <c r="E46" s="11"/>
      <c r="F46" s="10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</row>
    <row r="47" spans="1:24" ht="13.15" customHeight="1" x14ac:dyDescent="0.15">
      <c r="A47" s="32" t="s">
        <v>113</v>
      </c>
      <c r="B47" s="31"/>
      <c r="C47" s="35"/>
      <c r="D47" s="68" t="s">
        <v>114</v>
      </c>
      <c r="E47" s="69" t="s">
        <v>115</v>
      </c>
      <c r="F47" s="70">
        <f>J57</f>
        <v>200</v>
      </c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</row>
    <row r="48" spans="1:24" ht="13.15" customHeight="1" x14ac:dyDescent="0.15">
      <c r="A48" s="29"/>
      <c r="B48" s="47" t="s">
        <v>79</v>
      </c>
      <c r="C48" s="32"/>
      <c r="D48" s="30" t="s">
        <v>75</v>
      </c>
      <c r="E48" s="32"/>
      <c r="F48" s="30"/>
      <c r="G48" s="32"/>
      <c r="H48" s="10" t="s">
        <v>77</v>
      </c>
      <c r="I48" s="32"/>
      <c r="J48" s="1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</row>
    <row r="49" spans="1:24" ht="13.15" customHeight="1" x14ac:dyDescent="0.15">
      <c r="A49" s="48" t="s">
        <v>116</v>
      </c>
      <c r="B49" s="37" t="s">
        <v>78</v>
      </c>
      <c r="C49" s="35" t="s">
        <v>74</v>
      </c>
      <c r="D49" s="37">
        <v>127</v>
      </c>
      <c r="E49" s="35" t="s">
        <v>51</v>
      </c>
      <c r="F49" s="49" t="s">
        <v>80</v>
      </c>
      <c r="G49" s="35" t="s">
        <v>3</v>
      </c>
      <c r="H49" s="37">
        <v>295</v>
      </c>
      <c r="I49" s="27" t="s">
        <v>81</v>
      </c>
      <c r="J49" s="36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</row>
    <row r="50" spans="1:24" s="22" customFormat="1" ht="13.15" customHeight="1" x14ac:dyDescent="0.15">
      <c r="A50" s="32"/>
      <c r="B50" s="7" t="s">
        <v>93</v>
      </c>
      <c r="C50" s="11"/>
      <c r="D50" s="7" t="s">
        <v>0</v>
      </c>
      <c r="E50" s="32"/>
      <c r="F50" s="32"/>
      <c r="G50" s="11"/>
      <c r="H50" s="7" t="s">
        <v>0</v>
      </c>
      <c r="I50" s="11"/>
      <c r="J50" s="7"/>
      <c r="K50" s="32"/>
      <c r="L50" s="32"/>
      <c r="M50" s="32"/>
      <c r="N50" s="32"/>
      <c r="O50" s="11"/>
      <c r="P50" s="7"/>
      <c r="Q50" s="32"/>
      <c r="R50" s="32"/>
      <c r="S50" s="32"/>
      <c r="T50" s="32"/>
      <c r="U50" s="32"/>
      <c r="V50" s="32"/>
      <c r="W50" s="32"/>
      <c r="X50" s="32"/>
    </row>
    <row r="51" spans="1:24" ht="13.15" customHeight="1" x14ac:dyDescent="0.15">
      <c r="A51" s="48" t="s">
        <v>92</v>
      </c>
      <c r="B51" s="35">
        <f>J4*1000</f>
        <v>150</v>
      </c>
      <c r="C51" s="35" t="s">
        <v>6</v>
      </c>
      <c r="D51" s="35">
        <v>67</v>
      </c>
      <c r="E51" s="35" t="s">
        <v>29</v>
      </c>
      <c r="F51" s="35">
        <v>0.875</v>
      </c>
      <c r="G51" s="35" t="s">
        <v>3</v>
      </c>
      <c r="H51" s="33">
        <f>(B51-D51)*F51</f>
        <v>72.625</v>
      </c>
      <c r="I51" s="35"/>
      <c r="J51" s="35"/>
      <c r="K51" s="32"/>
      <c r="L51" s="32"/>
      <c r="M51" s="48"/>
      <c r="N51" s="35"/>
      <c r="O51" s="35"/>
      <c r="P51" s="35"/>
      <c r="Q51" s="35"/>
      <c r="S51" s="32"/>
      <c r="T51" s="32"/>
      <c r="U51" s="32"/>
      <c r="V51" s="32"/>
      <c r="W51" s="32"/>
      <c r="X51" s="32"/>
    </row>
    <row r="52" spans="1:24" ht="13.15" customHeight="1" x14ac:dyDescent="0.15">
      <c r="A52" s="32"/>
      <c r="B52" s="10" t="s">
        <v>21</v>
      </c>
      <c r="C52" s="11"/>
      <c r="D52" s="10" t="s">
        <v>77</v>
      </c>
      <c r="E52" s="11"/>
      <c r="F52" s="10" t="s">
        <v>0</v>
      </c>
      <c r="G52" s="11"/>
      <c r="H52" s="10" t="s">
        <v>75</v>
      </c>
      <c r="I52" s="32"/>
      <c r="J52" s="32"/>
      <c r="K52" s="32"/>
      <c r="L52" s="32"/>
      <c r="M52" s="37">
        <f>O44</f>
        <v>0</v>
      </c>
      <c r="N52" s="55" t="s">
        <v>4</v>
      </c>
      <c r="O52" s="55">
        <v>1000</v>
      </c>
      <c r="P52" s="32"/>
      <c r="Q52" s="32"/>
      <c r="R52" s="32"/>
      <c r="S52" s="32"/>
      <c r="T52" s="32"/>
      <c r="U52" s="32"/>
      <c r="V52" s="32"/>
      <c r="W52" s="32"/>
      <c r="X52" s="32"/>
    </row>
    <row r="53" spans="1:24" ht="13.15" customHeight="1" x14ac:dyDescent="0.15">
      <c r="A53" s="48" t="s">
        <v>82</v>
      </c>
      <c r="B53" s="31">
        <f>H33</f>
        <v>6.8252745600000004</v>
      </c>
      <c r="C53" s="35" t="s">
        <v>83</v>
      </c>
      <c r="D53" s="35">
        <f>H49</f>
        <v>295</v>
      </c>
      <c r="E53" s="35" t="s">
        <v>4</v>
      </c>
      <c r="F53" s="33">
        <f>H51</f>
        <v>72.625</v>
      </c>
      <c r="G53" s="35" t="s">
        <v>41</v>
      </c>
      <c r="H53" s="50">
        <f>(B53*1000*1000)/(D53*F53)</f>
        <v>318.57520044342021</v>
      </c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</row>
    <row r="54" spans="1:24" ht="13.15" customHeight="1" x14ac:dyDescent="0.15">
      <c r="A54" s="48"/>
      <c r="B54" s="31"/>
      <c r="C54" s="55"/>
      <c r="D54" s="55"/>
      <c r="E54" s="55"/>
      <c r="F54" s="33"/>
      <c r="G54" s="55"/>
      <c r="H54" s="50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</row>
    <row r="55" spans="1:24" ht="13.15" customHeight="1" x14ac:dyDescent="0.15">
      <c r="A55" s="48" t="s">
        <v>117</v>
      </c>
      <c r="B55" s="31" t="s">
        <v>118</v>
      </c>
      <c r="C55" s="55" t="s">
        <v>7</v>
      </c>
      <c r="D55" s="55" t="s">
        <v>119</v>
      </c>
      <c r="E55" s="55" t="s">
        <v>3</v>
      </c>
      <c r="F55" s="33">
        <f>H53</f>
        <v>318.57520044342021</v>
      </c>
      <c r="G55" s="55" t="s">
        <v>7</v>
      </c>
      <c r="H55" s="50">
        <f>D49</f>
        <v>127</v>
      </c>
      <c r="I55" s="55" t="s">
        <v>3</v>
      </c>
      <c r="J55" s="39">
        <f>F55/H55</f>
        <v>2.5084661452237813</v>
      </c>
      <c r="K55" s="32" t="s">
        <v>120</v>
      </c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</row>
    <row r="56" spans="1:24" ht="13.15" customHeight="1" x14ac:dyDescent="0.15">
      <c r="A56" s="32"/>
      <c r="B56" s="76" t="s">
        <v>121</v>
      </c>
      <c r="C56" s="76"/>
      <c r="D56" s="76"/>
      <c r="E56" s="76"/>
      <c r="F56" s="76"/>
      <c r="G56" s="32"/>
      <c r="H56" s="10" t="s">
        <v>84</v>
      </c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</row>
    <row r="57" spans="1:24" ht="13.15" customHeight="1" x14ac:dyDescent="0.15">
      <c r="A57" s="48" t="s">
        <v>122</v>
      </c>
      <c r="B57" s="74">
        <v>1000</v>
      </c>
      <c r="C57" s="74"/>
      <c r="D57" s="35" t="s">
        <v>7</v>
      </c>
      <c r="E57" s="75">
        <f>J55</f>
        <v>2.5084661452237813</v>
      </c>
      <c r="F57" s="75"/>
      <c r="G57" s="35" t="s">
        <v>3</v>
      </c>
      <c r="H57" s="72">
        <f>B57/E57</f>
        <v>398.64998852148733</v>
      </c>
      <c r="I57" s="55" t="str">
        <f>IF(H57&lt;J57,"＜",IF(H57&gt;J57,"＞"))</f>
        <v>＞</v>
      </c>
      <c r="J57" s="71">
        <v>200</v>
      </c>
      <c r="K57" s="32" t="s">
        <v>74</v>
      </c>
      <c r="L57" s="46" t="str">
        <f>IF(H57&gt;J57,"OK",IF(H57&lt;J57,"NG"))</f>
        <v>OK</v>
      </c>
      <c r="N57" s="32"/>
      <c r="Q57" s="32"/>
      <c r="R57" s="32"/>
      <c r="S57" s="32"/>
      <c r="T57" s="32"/>
      <c r="U57" s="32"/>
      <c r="V57" s="32"/>
      <c r="W57" s="32"/>
      <c r="X57" s="32"/>
    </row>
    <row r="58" spans="1:24" ht="13.15" customHeight="1" x14ac:dyDescent="0.15">
      <c r="A58" s="48"/>
      <c r="F58" s="2"/>
      <c r="K58" s="32"/>
      <c r="L58" s="46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</row>
    <row r="59" spans="1:24" ht="13.15" customHeight="1" x14ac:dyDescent="0.15">
      <c r="A59" s="32" t="s">
        <v>88</v>
      </c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</row>
    <row r="60" spans="1:24" ht="13.15" customHeight="1" x14ac:dyDescent="0.15">
      <c r="A60" s="32"/>
      <c r="B60" s="10" t="s">
        <v>57</v>
      </c>
      <c r="C60" s="32"/>
      <c r="D60" s="7" t="s">
        <v>94</v>
      </c>
      <c r="E60" s="32"/>
      <c r="F60" s="7" t="s">
        <v>39</v>
      </c>
      <c r="G60" s="32"/>
      <c r="H60" s="10" t="s">
        <v>16</v>
      </c>
      <c r="I60" s="32"/>
      <c r="J60" s="10" t="s">
        <v>90</v>
      </c>
      <c r="K60" s="32"/>
      <c r="L60" s="32"/>
      <c r="M60" s="24"/>
      <c r="N60" s="24"/>
      <c r="O60" s="24"/>
      <c r="P60" s="24"/>
      <c r="Q60" s="24"/>
      <c r="R60" s="25"/>
      <c r="S60" s="24"/>
      <c r="T60" s="24"/>
      <c r="U60" s="24"/>
      <c r="V60" s="24"/>
    </row>
    <row r="61" spans="1:24" ht="13.15" customHeight="1" x14ac:dyDescent="0.15">
      <c r="A61" s="48" t="s">
        <v>89</v>
      </c>
      <c r="B61" s="39">
        <f>L29</f>
        <v>23.187999999999999</v>
      </c>
      <c r="C61" s="44" t="s">
        <v>83</v>
      </c>
      <c r="D61" s="31">
        <f>F6</f>
        <v>1.1000000000000001</v>
      </c>
      <c r="E61" s="35" t="s">
        <v>4</v>
      </c>
      <c r="F61" s="31">
        <f>F8</f>
        <v>1</v>
      </c>
      <c r="G61" s="35" t="s">
        <v>41</v>
      </c>
      <c r="H61" s="33">
        <f>B61/(D61*F61)</f>
        <v>21.08</v>
      </c>
      <c r="I61" s="35" t="str">
        <f>IF(H61&lt;J61,"＜",IF(H61&gt;J61,"＞"))</f>
        <v>＜</v>
      </c>
      <c r="J61" s="33">
        <v>100</v>
      </c>
      <c r="K61" s="32" t="s">
        <v>74</v>
      </c>
      <c r="L61" s="46" t="str">
        <f>IF(H61&gt;J61,"NG",IF(H61&lt;J61,"OK"))</f>
        <v>OK</v>
      </c>
      <c r="M61" s="24"/>
      <c r="N61" s="24"/>
      <c r="O61" s="24"/>
      <c r="P61" s="24"/>
      <c r="Q61" s="24"/>
      <c r="R61" s="25"/>
      <c r="S61" s="24"/>
      <c r="T61" s="24"/>
      <c r="U61" s="24"/>
      <c r="V61" s="24"/>
    </row>
    <row r="62" spans="1:24" ht="13.15" customHeight="1" x14ac:dyDescent="0.15">
      <c r="A62" s="24"/>
      <c r="B62" s="24"/>
      <c r="C62" s="24"/>
      <c r="D62" s="24"/>
      <c r="E62" s="24"/>
      <c r="F62" s="25"/>
      <c r="G62" s="24"/>
      <c r="H62" s="24"/>
      <c r="I62" s="24"/>
      <c r="J62" s="52" t="s">
        <v>95</v>
      </c>
      <c r="M62" s="24"/>
      <c r="N62" s="24"/>
      <c r="O62" s="24"/>
      <c r="P62" s="24"/>
      <c r="Q62" s="24"/>
      <c r="R62" s="25"/>
      <c r="S62" s="24"/>
      <c r="T62" s="24"/>
      <c r="U62" s="24"/>
      <c r="V62" s="24"/>
    </row>
  </sheetData>
  <mergeCells count="8">
    <mergeCell ref="B57:C57"/>
    <mergeCell ref="E57:F57"/>
    <mergeCell ref="B56:F56"/>
    <mergeCell ref="A1:A2"/>
    <mergeCell ref="M1:M2"/>
    <mergeCell ref="H38:H39"/>
    <mergeCell ref="I38:I39"/>
    <mergeCell ref="J38:J39"/>
  </mergeCells>
  <phoneticPr fontId="1"/>
  <pageMargins left="0.7" right="0.7" top="0.75" bottom="0.75" header="0.3" footer="0.3"/>
  <pageSetup paperSize="9" scale="98"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60"/>
  <sheetViews>
    <sheetView view="pageBreakPreview" topLeftCell="A27" zoomScaleNormal="100" zoomScaleSheetLayoutView="100" workbookViewId="0">
      <selection activeCell="B51" sqref="B51"/>
    </sheetView>
  </sheetViews>
  <sheetFormatPr defaultColWidth="9" defaultRowHeight="13.5" x14ac:dyDescent="0.15"/>
  <cols>
    <col min="1" max="1" width="20.75" style="2" customWidth="1"/>
    <col min="2" max="2" width="6.75" style="2" customWidth="1"/>
    <col min="3" max="3" width="3.75" style="2" customWidth="1"/>
    <col min="4" max="4" width="6.75" style="2" customWidth="1"/>
    <col min="5" max="5" width="3.75" style="2" customWidth="1"/>
    <col min="6" max="6" width="6.75" style="35" customWidth="1"/>
    <col min="7" max="7" width="3.75" style="2" customWidth="1"/>
    <col min="8" max="8" width="6.75" style="2" customWidth="1"/>
    <col min="9" max="9" width="3.75" style="2" customWidth="1"/>
    <col min="10" max="10" width="6.75" style="2" customWidth="1"/>
    <col min="11" max="11" width="3.75" style="2" customWidth="1"/>
    <col min="12" max="12" width="8.75" style="2" customWidth="1"/>
    <col min="13" max="13" width="20.75" style="2" customWidth="1"/>
    <col min="14" max="14" width="6.75" style="2" customWidth="1"/>
    <col min="15" max="15" width="3.75" style="2" customWidth="1"/>
    <col min="16" max="16" width="6.75" style="2" customWidth="1"/>
    <col min="17" max="17" width="3.75" style="2" customWidth="1"/>
    <col min="18" max="18" width="6.75" style="35" customWidth="1"/>
    <col min="19" max="19" width="3.75" style="2" customWidth="1"/>
    <col min="20" max="20" width="6.75" style="2" customWidth="1"/>
    <col min="21" max="21" width="3.75" style="2" customWidth="1"/>
    <col min="22" max="22" width="6.75" style="2" customWidth="1"/>
    <col min="23" max="23" width="3.75" style="2" customWidth="1"/>
    <col min="24" max="24" width="8.75" style="2" customWidth="1"/>
    <col min="25" max="16384" width="9" style="2"/>
  </cols>
  <sheetData>
    <row r="1" spans="1:24" ht="13.15" customHeight="1" x14ac:dyDescent="0.15">
      <c r="A1" s="77" t="s">
        <v>26</v>
      </c>
      <c r="B1" s="26"/>
      <c r="C1" s="26"/>
      <c r="D1" s="26"/>
      <c r="E1" s="26"/>
      <c r="F1" s="26"/>
      <c r="G1" s="26"/>
      <c r="H1" s="32"/>
      <c r="I1" s="32"/>
      <c r="J1" s="32"/>
      <c r="K1" s="32"/>
      <c r="L1" s="32"/>
      <c r="M1" s="77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</row>
    <row r="2" spans="1:24" ht="13.15" customHeight="1" x14ac:dyDescent="0.15">
      <c r="A2" s="77"/>
      <c r="B2" s="26"/>
      <c r="C2" s="26"/>
      <c r="D2" s="26"/>
      <c r="E2" s="26"/>
      <c r="F2" s="26"/>
      <c r="G2" s="26"/>
      <c r="H2" s="32"/>
      <c r="I2" s="32"/>
      <c r="J2" s="32"/>
      <c r="K2" s="32"/>
      <c r="L2" s="32"/>
      <c r="M2" s="77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</row>
    <row r="3" spans="1:24" ht="13.15" customHeight="1" x14ac:dyDescent="0.15">
      <c r="A3" s="48"/>
      <c r="B3" s="16"/>
      <c r="C3" s="32"/>
      <c r="D3" s="32"/>
      <c r="E3" s="32"/>
      <c r="F3" s="7" t="s">
        <v>2</v>
      </c>
      <c r="G3" s="32"/>
      <c r="H3" s="32"/>
      <c r="I3" s="32"/>
      <c r="J3" s="7" t="s">
        <v>32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24" ht="13.15" customHeight="1" x14ac:dyDescent="0.15">
      <c r="A4" s="48"/>
      <c r="B4" s="16"/>
      <c r="C4" s="32"/>
      <c r="D4" s="48" t="s">
        <v>44</v>
      </c>
      <c r="E4" s="35" t="s">
        <v>3</v>
      </c>
      <c r="F4" s="38">
        <v>4.16</v>
      </c>
      <c r="G4" s="35" t="s">
        <v>51</v>
      </c>
      <c r="H4" s="48" t="s">
        <v>46</v>
      </c>
      <c r="I4" s="35" t="s">
        <v>3</v>
      </c>
      <c r="J4" s="38">
        <v>0.15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</row>
    <row r="5" spans="1:24" ht="13.15" customHeight="1" x14ac:dyDescent="0.15">
      <c r="A5" s="48"/>
      <c r="B5" s="10"/>
      <c r="C5" s="11"/>
      <c r="D5" s="32"/>
      <c r="E5" s="32"/>
      <c r="F5" s="7" t="s">
        <v>32</v>
      </c>
      <c r="G5" s="35"/>
      <c r="H5" s="32"/>
      <c r="I5" s="32"/>
      <c r="J5" s="7" t="s">
        <v>48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</row>
    <row r="6" spans="1:24" ht="13.15" customHeight="1" x14ac:dyDescent="0.15">
      <c r="A6" s="32"/>
      <c r="B6" s="32"/>
      <c r="C6" s="32"/>
      <c r="D6" s="48" t="s">
        <v>45</v>
      </c>
      <c r="E6" s="35" t="s">
        <v>3</v>
      </c>
      <c r="F6" s="38">
        <v>1</v>
      </c>
      <c r="G6" s="35" t="s">
        <v>51</v>
      </c>
      <c r="H6" s="48" t="s">
        <v>47</v>
      </c>
      <c r="I6" s="35" t="s">
        <v>3</v>
      </c>
      <c r="J6" s="38">
        <f>F6-J4</f>
        <v>0.85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</row>
    <row r="7" spans="1:24" ht="13.15" customHeight="1" x14ac:dyDescent="0.15">
      <c r="A7" s="32"/>
      <c r="B7" s="32"/>
      <c r="C7" s="32"/>
      <c r="D7" s="32"/>
      <c r="E7" s="32"/>
      <c r="F7" s="7" t="s">
        <v>49</v>
      </c>
      <c r="G7" s="35"/>
      <c r="H7" s="32"/>
      <c r="I7" s="32"/>
      <c r="J7" s="7" t="s">
        <v>53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</row>
    <row r="8" spans="1:24" ht="13.15" customHeight="1" x14ac:dyDescent="0.15">
      <c r="A8" s="32"/>
      <c r="B8" s="32"/>
      <c r="C8" s="32"/>
      <c r="D8" s="48" t="s">
        <v>38</v>
      </c>
      <c r="E8" s="35" t="s">
        <v>3</v>
      </c>
      <c r="F8" s="38">
        <v>1</v>
      </c>
      <c r="G8" s="35" t="s">
        <v>51</v>
      </c>
      <c r="H8" s="48" t="s">
        <v>50</v>
      </c>
      <c r="I8" s="35" t="s">
        <v>3</v>
      </c>
      <c r="J8" s="38">
        <f>J4/2</f>
        <v>7.4999999999999997E-2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</row>
    <row r="9" spans="1:24" ht="13.15" customHeight="1" x14ac:dyDescent="0.15">
      <c r="A9" s="32"/>
      <c r="B9" s="32"/>
      <c r="C9" s="32"/>
      <c r="D9" s="32"/>
      <c r="E9" s="32"/>
      <c r="F9" s="7" t="s">
        <v>71</v>
      </c>
      <c r="G9" s="35"/>
      <c r="H9" s="32"/>
      <c r="I9" s="32"/>
      <c r="J9" s="7" t="s">
        <v>53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</row>
    <row r="10" spans="1:24" ht="13.15" customHeight="1" x14ac:dyDescent="0.15">
      <c r="A10" s="32"/>
      <c r="B10" s="32"/>
      <c r="C10" s="32"/>
      <c r="D10" s="48" t="s">
        <v>52</v>
      </c>
      <c r="E10" s="35" t="s">
        <v>3</v>
      </c>
      <c r="F10" s="38">
        <f>F6/2</f>
        <v>0.5</v>
      </c>
      <c r="G10" s="35" t="s">
        <v>51</v>
      </c>
      <c r="H10" s="48" t="s">
        <v>72</v>
      </c>
      <c r="I10" s="35" t="s">
        <v>3</v>
      </c>
      <c r="J10" s="38">
        <f>J4+(J6/2)</f>
        <v>0.57499999999999996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</row>
    <row r="11" spans="1:24" ht="13.15" customHeight="1" x14ac:dyDescent="0.15">
      <c r="A11" s="29"/>
      <c r="B11" s="10"/>
      <c r="C11" s="32"/>
      <c r="D11" s="32"/>
      <c r="E11" s="32"/>
      <c r="F11" s="7" t="s">
        <v>32</v>
      </c>
      <c r="G11" s="35"/>
      <c r="H11" s="32"/>
      <c r="I11" s="32"/>
      <c r="J11" s="7" t="s">
        <v>53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</row>
    <row r="12" spans="1:24" ht="13.15" customHeight="1" x14ac:dyDescent="0.15">
      <c r="A12" s="48"/>
      <c r="B12" s="16"/>
      <c r="C12" s="35"/>
      <c r="D12" s="48" t="s">
        <v>31</v>
      </c>
      <c r="E12" s="35" t="s">
        <v>3</v>
      </c>
      <c r="F12" s="38">
        <v>1.1499999999999999</v>
      </c>
      <c r="G12" s="35" t="s">
        <v>51</v>
      </c>
      <c r="H12" s="48" t="s">
        <v>33</v>
      </c>
      <c r="I12" s="35" t="s">
        <v>3</v>
      </c>
      <c r="J12" s="38">
        <f>F12/2</f>
        <v>0.57499999999999996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</row>
    <row r="13" spans="1:24" ht="13.15" customHeight="1" x14ac:dyDescent="0.15">
      <c r="A13" s="28"/>
      <c r="B13" s="10"/>
      <c r="C13" s="11"/>
      <c r="D13" s="48"/>
      <c r="E13" s="35"/>
      <c r="F13" s="7" t="s">
        <v>32</v>
      </c>
      <c r="G13" s="32"/>
      <c r="H13" s="32"/>
      <c r="I13" s="32"/>
      <c r="J13" s="7" t="s">
        <v>54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</row>
    <row r="14" spans="1:24" ht="13.15" customHeight="1" x14ac:dyDescent="0.15">
      <c r="A14" s="48"/>
      <c r="B14" s="31"/>
      <c r="C14" s="35"/>
      <c r="D14" s="48" t="s">
        <v>101</v>
      </c>
      <c r="E14" s="35" t="s">
        <v>3</v>
      </c>
      <c r="F14" s="38">
        <v>1.2</v>
      </c>
      <c r="G14" s="35" t="s">
        <v>51</v>
      </c>
      <c r="H14" s="48" t="s">
        <v>102</v>
      </c>
      <c r="I14" s="35" t="s">
        <v>3</v>
      </c>
      <c r="J14" s="38">
        <v>1.1499999999999999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</row>
    <row r="15" spans="1:24" ht="13.15" customHeight="1" x14ac:dyDescent="0.15">
      <c r="A15" s="48"/>
      <c r="B15" s="31"/>
      <c r="C15" s="35"/>
      <c r="D15" s="48"/>
      <c r="E15" s="35"/>
      <c r="F15" s="7" t="s">
        <v>32</v>
      </c>
      <c r="G15" s="35"/>
      <c r="H15" s="32"/>
      <c r="I15" s="32"/>
      <c r="J15" s="7" t="s">
        <v>103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</row>
    <row r="16" spans="1:24" ht="13.15" customHeight="1" x14ac:dyDescent="0.15">
      <c r="A16" s="48"/>
      <c r="B16" s="31"/>
      <c r="C16" s="35"/>
      <c r="D16" s="48" t="s">
        <v>34</v>
      </c>
      <c r="E16" s="35" t="s">
        <v>3</v>
      </c>
      <c r="F16" s="38">
        <v>0.25</v>
      </c>
      <c r="G16" s="35" t="s">
        <v>51</v>
      </c>
      <c r="H16" s="48" t="s">
        <v>35</v>
      </c>
      <c r="I16" s="35" t="s">
        <v>3</v>
      </c>
      <c r="J16" s="38">
        <f>J14-F16</f>
        <v>0.89999999999999991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</row>
    <row r="17" spans="1:24" ht="13.15" customHeight="1" x14ac:dyDescent="0.15">
      <c r="A17" s="48"/>
      <c r="B17" s="31"/>
      <c r="C17" s="35"/>
      <c r="D17" s="32"/>
      <c r="E17" s="32"/>
      <c r="F17" s="7" t="s">
        <v>64</v>
      </c>
      <c r="G17" s="35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</row>
    <row r="18" spans="1:24" ht="13.15" customHeight="1" x14ac:dyDescent="0.15">
      <c r="A18" s="32"/>
      <c r="B18" s="32"/>
      <c r="C18" s="32"/>
      <c r="D18" s="48" t="s">
        <v>63</v>
      </c>
      <c r="E18" s="35" t="s">
        <v>3</v>
      </c>
      <c r="F18" s="38">
        <f>J6*F16</f>
        <v>0.21249999999999999</v>
      </c>
      <c r="G18" s="35"/>
      <c r="H18" s="48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</row>
    <row r="19" spans="1:24" ht="13.15" customHeight="1" x14ac:dyDescent="0.15">
      <c r="A19" s="32"/>
      <c r="B19" s="32"/>
      <c r="C19" s="32"/>
      <c r="D19" s="48"/>
      <c r="E19" s="35"/>
      <c r="F19" s="45"/>
      <c r="G19" s="35"/>
      <c r="H19" s="48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</row>
    <row r="20" spans="1:24" ht="13.15" customHeight="1" x14ac:dyDescent="0.15">
      <c r="A20" s="32"/>
      <c r="B20" s="32"/>
      <c r="C20" s="32"/>
      <c r="D20" s="30" t="s">
        <v>97</v>
      </c>
      <c r="E20" s="35"/>
      <c r="F20" s="10" t="s">
        <v>16</v>
      </c>
      <c r="G20" s="35"/>
      <c r="H20" s="7" t="s">
        <v>36</v>
      </c>
      <c r="I20" s="35"/>
      <c r="J20" s="7" t="s">
        <v>39</v>
      </c>
      <c r="K20" s="32"/>
      <c r="L20" s="11" t="s">
        <v>58</v>
      </c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</row>
    <row r="21" spans="1:24" ht="13.15" customHeight="1" x14ac:dyDescent="0.15">
      <c r="A21" s="32"/>
      <c r="B21" s="32"/>
      <c r="C21" s="32"/>
      <c r="D21" s="48" t="s">
        <v>98</v>
      </c>
      <c r="E21" s="35" t="s">
        <v>3</v>
      </c>
      <c r="F21" s="45">
        <v>1.76</v>
      </c>
      <c r="G21" s="35" t="s">
        <v>4</v>
      </c>
      <c r="H21" s="53">
        <f>F12</f>
        <v>1.1499999999999999</v>
      </c>
      <c r="I21" s="35" t="s">
        <v>4</v>
      </c>
      <c r="J21" s="45">
        <f>F8</f>
        <v>1</v>
      </c>
      <c r="K21" s="35" t="s">
        <v>3</v>
      </c>
      <c r="L21" s="41">
        <f>F21*H21*J21</f>
        <v>2.024</v>
      </c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</row>
    <row r="22" spans="1:24" ht="13.15" customHeight="1" x14ac:dyDescent="0.15">
      <c r="A22" s="32"/>
      <c r="B22" s="7"/>
      <c r="C22" s="11"/>
      <c r="D22" s="7"/>
      <c r="E22" s="11"/>
      <c r="F22" s="10" t="s">
        <v>55</v>
      </c>
      <c r="G22" s="32"/>
      <c r="H22" s="7" t="s">
        <v>104</v>
      </c>
      <c r="I22" s="32"/>
      <c r="J22" s="7" t="s">
        <v>39</v>
      </c>
      <c r="K22" s="32"/>
      <c r="L22" s="11" t="s">
        <v>58</v>
      </c>
      <c r="M22" s="32"/>
      <c r="N22" s="32"/>
      <c r="O22" s="32"/>
      <c r="P22" s="32"/>
      <c r="Q22" s="32"/>
      <c r="R22" s="32"/>
      <c r="S22" s="32"/>
      <c r="T22" s="13"/>
      <c r="U22" s="32"/>
      <c r="V22" s="32"/>
      <c r="W22" s="32"/>
      <c r="X22" s="32"/>
    </row>
    <row r="23" spans="1:24" ht="13.15" customHeight="1" x14ac:dyDescent="0.15">
      <c r="A23" s="48"/>
      <c r="B23" s="33"/>
      <c r="C23" s="35"/>
      <c r="D23" s="48" t="s">
        <v>1</v>
      </c>
      <c r="E23" s="35" t="s">
        <v>3</v>
      </c>
      <c r="F23" s="43">
        <f>F4</f>
        <v>4.16</v>
      </c>
      <c r="G23" s="35" t="s">
        <v>4</v>
      </c>
      <c r="H23" s="42">
        <f>F12+F14</f>
        <v>2.3499999999999996</v>
      </c>
      <c r="I23" s="35" t="s">
        <v>4</v>
      </c>
      <c r="J23" s="43">
        <f>F8</f>
        <v>1</v>
      </c>
      <c r="K23" s="35" t="s">
        <v>3</v>
      </c>
      <c r="L23" s="41">
        <f>F23*H23*J23</f>
        <v>9.775999999999998</v>
      </c>
      <c r="M23" s="32"/>
      <c r="N23" s="32"/>
      <c r="O23" s="32"/>
      <c r="P23" s="32"/>
      <c r="Q23" s="32"/>
      <c r="R23" s="16"/>
      <c r="S23" s="32"/>
      <c r="T23" s="32"/>
      <c r="U23" s="32"/>
      <c r="V23" s="32"/>
      <c r="W23" s="32"/>
      <c r="X23" s="32"/>
    </row>
    <row r="24" spans="1:24" ht="13.15" customHeight="1" x14ac:dyDescent="0.15">
      <c r="A24" s="32"/>
      <c r="B24" s="12"/>
      <c r="C24" s="32"/>
      <c r="D24" s="7"/>
      <c r="E24" s="11"/>
      <c r="F24" s="10" t="s">
        <v>11</v>
      </c>
      <c r="G24" s="32"/>
      <c r="H24" s="7" t="s">
        <v>65</v>
      </c>
      <c r="I24" s="32"/>
      <c r="J24" s="7" t="s">
        <v>39</v>
      </c>
      <c r="K24" s="32"/>
      <c r="L24" s="11" t="s">
        <v>58</v>
      </c>
      <c r="M24" s="32"/>
      <c r="N24" s="7"/>
      <c r="O24" s="11"/>
      <c r="P24" s="10"/>
      <c r="Q24" s="32"/>
      <c r="R24" s="7"/>
      <c r="S24" s="32"/>
      <c r="T24" s="7"/>
      <c r="U24" s="32"/>
      <c r="V24" s="11"/>
      <c r="W24" s="32"/>
      <c r="X24" s="32"/>
    </row>
    <row r="25" spans="1:24" ht="13.15" customHeight="1" x14ac:dyDescent="0.15">
      <c r="A25" s="32"/>
      <c r="B25" s="33"/>
      <c r="C25" s="35"/>
      <c r="D25" s="48" t="s">
        <v>59</v>
      </c>
      <c r="E25" s="35" t="s">
        <v>3</v>
      </c>
      <c r="F25" s="33">
        <v>24</v>
      </c>
      <c r="G25" s="35" t="s">
        <v>4</v>
      </c>
      <c r="H25" s="42">
        <f>F18</f>
        <v>0.21249999999999999</v>
      </c>
      <c r="I25" s="35" t="s">
        <v>4</v>
      </c>
      <c r="J25" s="43">
        <f>F8</f>
        <v>1</v>
      </c>
      <c r="K25" s="35" t="s">
        <v>3</v>
      </c>
      <c r="L25" s="41">
        <f>F25*H25*J25</f>
        <v>5.0999999999999996</v>
      </c>
      <c r="M25" s="32"/>
      <c r="N25" s="48"/>
      <c r="O25" s="35"/>
      <c r="P25" s="33"/>
      <c r="Q25" s="35"/>
      <c r="R25" s="42"/>
      <c r="S25" s="35"/>
      <c r="T25" s="43"/>
      <c r="U25" s="35"/>
      <c r="V25" s="41"/>
      <c r="W25" s="32"/>
      <c r="X25" s="32"/>
    </row>
    <row r="26" spans="1:24" ht="13.15" customHeight="1" x14ac:dyDescent="0.15">
      <c r="A26" s="32"/>
      <c r="B26" s="10"/>
      <c r="C26" s="32"/>
      <c r="D26" s="7"/>
      <c r="E26" s="11"/>
      <c r="F26" s="10" t="s">
        <v>60</v>
      </c>
      <c r="G26" s="32"/>
      <c r="H26" s="7" t="s">
        <v>61</v>
      </c>
      <c r="I26" s="32"/>
      <c r="J26" s="7" t="s">
        <v>39</v>
      </c>
      <c r="K26" s="32"/>
      <c r="L26" s="11" t="s">
        <v>58</v>
      </c>
      <c r="M26" s="32"/>
      <c r="N26" s="7"/>
      <c r="O26" s="11"/>
      <c r="P26" s="10"/>
      <c r="Q26" s="32"/>
      <c r="R26" s="7"/>
      <c r="S26" s="32"/>
      <c r="T26" s="7"/>
      <c r="U26" s="32"/>
      <c r="V26" s="11"/>
      <c r="W26" s="32"/>
      <c r="X26" s="32"/>
    </row>
    <row r="27" spans="1:24" ht="13.15" customHeight="1" x14ac:dyDescent="0.15">
      <c r="A27" s="48"/>
      <c r="B27" s="16"/>
      <c r="C27" s="32"/>
      <c r="D27" s="48" t="s">
        <v>62</v>
      </c>
      <c r="E27" s="35" t="s">
        <v>3</v>
      </c>
      <c r="F27" s="33">
        <v>18</v>
      </c>
      <c r="G27" s="35" t="s">
        <v>4</v>
      </c>
      <c r="H27" s="42">
        <f>J16</f>
        <v>0.89999999999999991</v>
      </c>
      <c r="I27" s="35" t="s">
        <v>4</v>
      </c>
      <c r="J27" s="43">
        <f>F8</f>
        <v>1</v>
      </c>
      <c r="K27" s="35" t="s">
        <v>3</v>
      </c>
      <c r="L27" s="41">
        <f>F27*H27*J27</f>
        <v>16.2</v>
      </c>
      <c r="M27" s="32"/>
      <c r="N27" s="48"/>
      <c r="O27" s="35"/>
      <c r="P27" s="33"/>
      <c r="Q27" s="35"/>
      <c r="R27" s="42"/>
      <c r="S27" s="35"/>
      <c r="T27" s="43"/>
      <c r="U27" s="35"/>
      <c r="V27" s="41"/>
      <c r="W27" s="32"/>
      <c r="X27" s="32"/>
    </row>
    <row r="28" spans="1:24" ht="13.15" customHeight="1" x14ac:dyDescent="0.15">
      <c r="A28" s="32"/>
      <c r="B28" s="13"/>
      <c r="C28" s="32"/>
      <c r="D28" s="30"/>
      <c r="E28" s="32"/>
      <c r="F28" s="10" t="s">
        <v>105</v>
      </c>
      <c r="G28" s="32"/>
      <c r="H28" s="10" t="s">
        <v>106</v>
      </c>
      <c r="I28" s="32"/>
      <c r="J28" s="10" t="s">
        <v>107</v>
      </c>
      <c r="K28" s="32"/>
      <c r="L28" s="11" t="s">
        <v>58</v>
      </c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</row>
    <row r="29" spans="1:24" ht="13.15" customHeight="1" x14ac:dyDescent="0.15">
      <c r="A29" s="32"/>
      <c r="B29" s="13"/>
      <c r="C29" s="32"/>
      <c r="D29" s="48" t="s">
        <v>87</v>
      </c>
      <c r="E29" s="35" t="s">
        <v>3</v>
      </c>
      <c r="F29" s="31">
        <f>L23</f>
        <v>9.775999999999998</v>
      </c>
      <c r="G29" s="35" t="s">
        <v>5</v>
      </c>
      <c r="H29" s="31">
        <f>L25</f>
        <v>5.0999999999999996</v>
      </c>
      <c r="I29" s="35" t="s">
        <v>5</v>
      </c>
      <c r="J29" s="31">
        <f>L27</f>
        <v>16.2</v>
      </c>
      <c r="K29" s="35" t="s">
        <v>3</v>
      </c>
      <c r="L29" s="41">
        <f>F29+H29+J29</f>
        <v>31.075999999999997</v>
      </c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</row>
    <row r="30" spans="1:24" ht="13.15" customHeight="1" x14ac:dyDescent="0.15">
      <c r="A30" s="32"/>
      <c r="B30" s="33"/>
      <c r="C30" s="35"/>
      <c r="D30" s="33"/>
      <c r="E30" s="35"/>
      <c r="F30" s="34"/>
      <c r="G30" s="35"/>
      <c r="H30" s="31"/>
      <c r="I30" s="21"/>
      <c r="J30" s="36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</row>
    <row r="31" spans="1:24" ht="13.15" customHeight="1" x14ac:dyDescent="0.15">
      <c r="A31" s="32" t="s">
        <v>42</v>
      </c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</row>
    <row r="32" spans="1:24" ht="13.15" customHeight="1" x14ac:dyDescent="0.15">
      <c r="A32" s="29" t="s">
        <v>99</v>
      </c>
      <c r="B32" s="10" t="s">
        <v>28</v>
      </c>
      <c r="C32" s="32"/>
      <c r="D32" s="7" t="s">
        <v>37</v>
      </c>
      <c r="E32" s="32"/>
      <c r="F32" s="7" t="s">
        <v>40</v>
      </c>
      <c r="G32" s="32"/>
      <c r="H32" s="10" t="s">
        <v>21</v>
      </c>
      <c r="I32" s="32"/>
      <c r="J32" s="7"/>
      <c r="K32" s="32"/>
      <c r="L32" s="27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</row>
    <row r="33" spans="1:24" ht="13.15" customHeight="1" x14ac:dyDescent="0.15">
      <c r="A33" s="48" t="s">
        <v>43</v>
      </c>
      <c r="B33" s="16">
        <f>L21</f>
        <v>2.024</v>
      </c>
      <c r="C33" s="35" t="s">
        <v>24</v>
      </c>
      <c r="D33" s="31">
        <f>J12</f>
        <v>0.57499999999999996</v>
      </c>
      <c r="E33" s="35" t="s">
        <v>5</v>
      </c>
      <c r="F33" s="31">
        <f>F14</f>
        <v>1.2</v>
      </c>
      <c r="G33" s="35" t="s">
        <v>41</v>
      </c>
      <c r="H33" s="31">
        <f>B33*(D33+F33)</f>
        <v>3.5926</v>
      </c>
      <c r="I33" s="35"/>
      <c r="J33" s="31"/>
      <c r="K33" s="35"/>
      <c r="L33" s="40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</row>
    <row r="34" spans="1:24" ht="13.15" customHeight="1" x14ac:dyDescent="0.15">
      <c r="A34" s="48"/>
      <c r="B34" s="16"/>
      <c r="C34" s="32"/>
      <c r="D34" s="32"/>
      <c r="E34" s="21"/>
      <c r="F34" s="32"/>
      <c r="G34" s="32"/>
      <c r="H34" s="48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</row>
    <row r="35" spans="1:24" ht="13.15" customHeight="1" x14ac:dyDescent="0.15">
      <c r="A35" s="32" t="s">
        <v>68</v>
      </c>
      <c r="B35" s="32"/>
      <c r="C35" s="32"/>
      <c r="D35" s="32"/>
      <c r="E35" s="32"/>
      <c r="F35" s="32"/>
      <c r="G35" s="32"/>
      <c r="H35" s="48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</row>
    <row r="36" spans="1:24" ht="13.15" customHeight="1" x14ac:dyDescent="0.15">
      <c r="A36" s="32"/>
      <c r="B36" s="10" t="s">
        <v>57</v>
      </c>
      <c r="C36" s="32"/>
      <c r="D36" s="7" t="s">
        <v>32</v>
      </c>
      <c r="E36" s="32"/>
      <c r="F36" s="10" t="s">
        <v>21</v>
      </c>
      <c r="G36" s="32"/>
      <c r="H36" s="48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</row>
    <row r="37" spans="1:24" ht="13.15" customHeight="1" x14ac:dyDescent="0.15">
      <c r="A37" s="48" t="s">
        <v>66</v>
      </c>
      <c r="B37" s="31">
        <f>L23</f>
        <v>9.775999999999998</v>
      </c>
      <c r="C37" s="35" t="s">
        <v>4</v>
      </c>
      <c r="D37" s="43">
        <f>J8</f>
        <v>7.4999999999999997E-2</v>
      </c>
      <c r="E37" s="35" t="s">
        <v>3</v>
      </c>
      <c r="F37" s="31">
        <f>B37*D37</f>
        <v>0.73319999999999985</v>
      </c>
      <c r="G37" s="32"/>
      <c r="H37" s="48"/>
      <c r="I37" s="32"/>
      <c r="J37" s="10" t="s">
        <v>21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</row>
    <row r="38" spans="1:24" ht="13.15" customHeight="1" x14ac:dyDescent="0.15">
      <c r="A38" s="32"/>
      <c r="B38" s="10" t="s">
        <v>57</v>
      </c>
      <c r="C38" s="32"/>
      <c r="D38" s="7" t="s">
        <v>32</v>
      </c>
      <c r="E38" s="32"/>
      <c r="F38" s="10" t="s">
        <v>21</v>
      </c>
      <c r="G38" s="32"/>
      <c r="H38" s="78" t="s">
        <v>91</v>
      </c>
      <c r="I38" s="78" t="s">
        <v>3</v>
      </c>
      <c r="J38" s="79">
        <f>F37+F39+F41</f>
        <v>12.598199999999999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</row>
    <row r="39" spans="1:24" ht="13.15" customHeight="1" x14ac:dyDescent="0.15">
      <c r="A39" s="48" t="s">
        <v>67</v>
      </c>
      <c r="B39" s="31">
        <f>L25</f>
        <v>5.0999999999999996</v>
      </c>
      <c r="C39" s="35" t="s">
        <v>4</v>
      </c>
      <c r="D39" s="43">
        <f>F10</f>
        <v>0.5</v>
      </c>
      <c r="E39" s="35" t="s">
        <v>3</v>
      </c>
      <c r="F39" s="31">
        <f>B39*D39</f>
        <v>2.5499999999999998</v>
      </c>
      <c r="G39" s="32"/>
      <c r="H39" s="78"/>
      <c r="I39" s="78"/>
      <c r="J39" s="79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</row>
    <row r="40" spans="1:24" ht="13.15" customHeight="1" x14ac:dyDescent="0.15">
      <c r="A40" s="32"/>
      <c r="B40" s="10" t="s">
        <v>57</v>
      </c>
      <c r="C40" s="32"/>
      <c r="D40" s="7" t="s">
        <v>32</v>
      </c>
      <c r="E40" s="32"/>
      <c r="F40" s="10" t="s">
        <v>21</v>
      </c>
      <c r="G40" s="32"/>
      <c r="H40" s="48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</row>
    <row r="41" spans="1:24" ht="13.15" customHeight="1" x14ac:dyDescent="0.15">
      <c r="A41" s="48" t="s">
        <v>73</v>
      </c>
      <c r="B41" s="31">
        <f>L27</f>
        <v>16.2</v>
      </c>
      <c r="C41" s="35" t="s">
        <v>4</v>
      </c>
      <c r="D41" s="43">
        <f>J10</f>
        <v>0.57499999999999996</v>
      </c>
      <c r="E41" s="35" t="s">
        <v>3</v>
      </c>
      <c r="F41" s="31">
        <f>B41*D41</f>
        <v>9.3149999999999995</v>
      </c>
      <c r="G41" s="32"/>
      <c r="H41" s="48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</row>
    <row r="42" spans="1:24" ht="13.15" customHeight="1" x14ac:dyDescent="0.1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</row>
    <row r="43" spans="1:24" ht="13.15" customHeight="1" x14ac:dyDescent="0.15">
      <c r="A43" s="32" t="s">
        <v>69</v>
      </c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</row>
    <row r="44" spans="1:24" ht="13.15" customHeight="1" x14ac:dyDescent="0.15">
      <c r="A44" s="29"/>
      <c r="B44" s="10" t="s">
        <v>21</v>
      </c>
      <c r="C44" s="32"/>
      <c r="D44" s="10" t="s">
        <v>21</v>
      </c>
      <c r="E44" s="32"/>
      <c r="F44" s="7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</row>
    <row r="45" spans="1:24" ht="13.15" customHeight="1" x14ac:dyDescent="0.15">
      <c r="A45" s="48" t="s">
        <v>70</v>
      </c>
      <c r="B45" s="16">
        <f>J38</f>
        <v>12.598199999999999</v>
      </c>
      <c r="C45" s="44" t="s">
        <v>7</v>
      </c>
      <c r="D45" s="31">
        <f>H33</f>
        <v>3.5926</v>
      </c>
      <c r="E45" s="35" t="s">
        <v>3</v>
      </c>
      <c r="F45" s="23">
        <f>B45/D45</f>
        <v>3.5067082335912705</v>
      </c>
      <c r="G45" s="35" t="str">
        <f>IF(F45&gt;H45,"＞",IF(F45&lt;H45,"＜"))</f>
        <v>＞</v>
      </c>
      <c r="H45" s="31">
        <v>1</v>
      </c>
      <c r="I45" s="32" t="s">
        <v>74</v>
      </c>
      <c r="J45" s="46" t="str">
        <f>IF(F45&gt;H45,"OK",IF(F45&lt;H45,"NG"))</f>
        <v>OK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</row>
    <row r="46" spans="1:24" ht="13.15" customHeight="1" x14ac:dyDescent="0.15">
      <c r="A46" s="28"/>
      <c r="B46" s="10"/>
      <c r="C46" s="11"/>
      <c r="D46" s="10"/>
      <c r="E46" s="11"/>
      <c r="F46" s="10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</row>
    <row r="47" spans="1:24" ht="13.15" customHeight="1" x14ac:dyDescent="0.15">
      <c r="A47" s="32" t="s">
        <v>100</v>
      </c>
      <c r="B47" s="31"/>
      <c r="C47" s="35"/>
      <c r="D47" s="31"/>
      <c r="E47" s="35"/>
      <c r="F47" s="18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</row>
    <row r="48" spans="1:24" ht="13.15" customHeight="1" x14ac:dyDescent="0.15">
      <c r="A48" s="29"/>
      <c r="B48" s="47" t="s">
        <v>79</v>
      </c>
      <c r="C48" s="32"/>
      <c r="D48" s="30" t="s">
        <v>75</v>
      </c>
      <c r="E48" s="32"/>
      <c r="F48" s="30"/>
      <c r="G48" s="32"/>
      <c r="H48" s="10" t="s">
        <v>77</v>
      </c>
      <c r="I48" s="32"/>
      <c r="J48" s="1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</row>
    <row r="49" spans="1:24" ht="13.15" customHeight="1" x14ac:dyDescent="0.15">
      <c r="A49" s="48" t="s">
        <v>76</v>
      </c>
      <c r="B49" s="37" t="s">
        <v>78</v>
      </c>
      <c r="C49" s="35" t="s">
        <v>74</v>
      </c>
      <c r="D49" s="37">
        <v>127</v>
      </c>
      <c r="E49" s="35" t="s">
        <v>51</v>
      </c>
      <c r="F49" s="49" t="s">
        <v>80</v>
      </c>
      <c r="G49" s="35" t="s">
        <v>3</v>
      </c>
      <c r="H49" s="37">
        <v>295</v>
      </c>
      <c r="I49" s="27" t="s">
        <v>81</v>
      </c>
      <c r="J49" s="36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</row>
    <row r="50" spans="1:24" s="22" customFormat="1" ht="13.15" customHeight="1" x14ac:dyDescent="0.15">
      <c r="A50" s="32"/>
      <c r="B50" s="7" t="s">
        <v>109</v>
      </c>
      <c r="C50" s="11"/>
      <c r="D50" s="7" t="s">
        <v>0</v>
      </c>
      <c r="E50" s="32"/>
      <c r="F50" s="32"/>
      <c r="G50" s="11"/>
      <c r="H50" s="7" t="s">
        <v>0</v>
      </c>
      <c r="I50" s="11"/>
      <c r="J50" s="7"/>
      <c r="K50" s="32"/>
      <c r="L50" s="32"/>
      <c r="M50" s="32"/>
      <c r="N50" s="32"/>
      <c r="O50" s="11"/>
      <c r="P50" s="7"/>
      <c r="Q50" s="32"/>
      <c r="R50" s="32"/>
      <c r="S50" s="32"/>
      <c r="T50" s="32"/>
      <c r="U50" s="32"/>
      <c r="V50" s="32"/>
      <c r="W50" s="32"/>
      <c r="X50" s="32"/>
    </row>
    <row r="51" spans="1:24" ht="13.15" customHeight="1" x14ac:dyDescent="0.15">
      <c r="A51" s="48" t="s">
        <v>92</v>
      </c>
      <c r="B51" s="35">
        <f>J4*1000</f>
        <v>150</v>
      </c>
      <c r="C51" s="35" t="s">
        <v>6</v>
      </c>
      <c r="D51" s="35">
        <v>67</v>
      </c>
      <c r="E51" s="35" t="s">
        <v>29</v>
      </c>
      <c r="F51" s="35">
        <v>0.875</v>
      </c>
      <c r="G51" s="35" t="s">
        <v>3</v>
      </c>
      <c r="H51" s="33">
        <f>(B51-D51)*F51</f>
        <v>72.625</v>
      </c>
      <c r="I51" s="35"/>
      <c r="J51" s="35"/>
      <c r="K51" s="32"/>
      <c r="L51" s="32"/>
      <c r="M51" s="48"/>
      <c r="N51" s="35"/>
      <c r="O51" s="35"/>
      <c r="P51" s="35"/>
      <c r="Q51" s="35"/>
      <c r="S51" s="32"/>
      <c r="T51" s="32"/>
      <c r="U51" s="32"/>
      <c r="V51" s="32"/>
      <c r="W51" s="32"/>
      <c r="X51" s="32"/>
    </row>
    <row r="52" spans="1:24" ht="13.15" customHeight="1" x14ac:dyDescent="0.15">
      <c r="A52" s="32"/>
      <c r="B52" s="10" t="s">
        <v>21</v>
      </c>
      <c r="C52" s="11"/>
      <c r="D52" s="10" t="s">
        <v>77</v>
      </c>
      <c r="E52" s="11"/>
      <c r="F52" s="10" t="s">
        <v>0</v>
      </c>
      <c r="G52" s="11"/>
      <c r="H52" s="10" t="s">
        <v>75</v>
      </c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</row>
    <row r="53" spans="1:24" ht="13.15" customHeight="1" x14ac:dyDescent="0.15">
      <c r="A53" s="48" t="s">
        <v>82</v>
      </c>
      <c r="B53" s="31">
        <f>H33</f>
        <v>3.5926</v>
      </c>
      <c r="C53" s="35" t="s">
        <v>83</v>
      </c>
      <c r="D53" s="35">
        <f>H49</f>
        <v>295</v>
      </c>
      <c r="E53" s="35" t="s">
        <v>4</v>
      </c>
      <c r="F53" s="33">
        <f>H51</f>
        <v>72.625</v>
      </c>
      <c r="G53" s="35" t="s">
        <v>41</v>
      </c>
      <c r="H53" s="50">
        <f>(B53*1000*1000)/(D53*F53)</f>
        <v>167.68750546982116</v>
      </c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</row>
    <row r="54" spans="1:24" ht="13.15" customHeight="1" x14ac:dyDescent="0.15">
      <c r="A54" s="32"/>
      <c r="B54" s="10" t="s">
        <v>75</v>
      </c>
      <c r="C54" s="11"/>
      <c r="D54" s="11"/>
      <c r="E54" s="11"/>
      <c r="F54" s="10" t="s">
        <v>75</v>
      </c>
      <c r="G54" s="11"/>
      <c r="H54" s="10" t="s">
        <v>84</v>
      </c>
      <c r="I54" s="32"/>
      <c r="J54" s="10" t="s">
        <v>84</v>
      </c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</row>
    <row r="55" spans="1:24" ht="13.15" customHeight="1" x14ac:dyDescent="0.15">
      <c r="A55" s="48" t="s">
        <v>85</v>
      </c>
      <c r="B55" s="37">
        <f>D49</f>
        <v>127</v>
      </c>
      <c r="C55" s="35" t="s">
        <v>4</v>
      </c>
      <c r="D55" s="35">
        <v>1000</v>
      </c>
      <c r="E55" s="35" t="s">
        <v>86</v>
      </c>
      <c r="F55" s="50">
        <f>H53</f>
        <v>167.68750546982116</v>
      </c>
      <c r="G55" s="35" t="s">
        <v>3</v>
      </c>
      <c r="H55" s="51">
        <f>(B55*1000)/F55</f>
        <v>757.36113817291107</v>
      </c>
      <c r="I55" s="35" t="str">
        <f>IF(H55&gt;J55,"＞",IF(H55&lt;J55,"＜"))</f>
        <v>＞</v>
      </c>
      <c r="J55" s="35">
        <v>200</v>
      </c>
      <c r="K55" s="32" t="s">
        <v>74</v>
      </c>
      <c r="L55" s="46" t="str">
        <f>IF(H55&gt;J55,"OK",IF(H55&lt;J55,"NG"))</f>
        <v>OK</v>
      </c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</row>
    <row r="56" spans="1:24" ht="13.15" customHeight="1" x14ac:dyDescent="0.15">
      <c r="A56" s="32"/>
      <c r="B56" s="32"/>
      <c r="C56" s="32"/>
      <c r="D56" s="13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</row>
    <row r="57" spans="1:24" ht="13.15" customHeight="1" x14ac:dyDescent="0.15">
      <c r="A57" s="32" t="s">
        <v>88</v>
      </c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</row>
    <row r="58" spans="1:24" ht="13.15" customHeight="1" x14ac:dyDescent="0.15">
      <c r="A58" s="32"/>
      <c r="B58" s="10" t="s">
        <v>57</v>
      </c>
      <c r="C58" s="32"/>
      <c r="D58" s="7" t="s">
        <v>94</v>
      </c>
      <c r="E58" s="32"/>
      <c r="F58" s="7" t="s">
        <v>39</v>
      </c>
      <c r="G58" s="32"/>
      <c r="H58" s="10" t="s">
        <v>16</v>
      </c>
      <c r="I58" s="32"/>
      <c r="J58" s="10" t="s">
        <v>90</v>
      </c>
      <c r="K58" s="32"/>
      <c r="L58" s="32"/>
      <c r="M58" s="24"/>
      <c r="N58" s="24"/>
      <c r="O58" s="24"/>
      <c r="P58" s="24"/>
      <c r="Q58" s="24"/>
      <c r="R58" s="25"/>
      <c r="S58" s="24"/>
      <c r="T58" s="24"/>
      <c r="U58" s="24"/>
      <c r="V58" s="24"/>
    </row>
    <row r="59" spans="1:24" ht="13.15" customHeight="1" x14ac:dyDescent="0.15">
      <c r="A59" s="48" t="s">
        <v>89</v>
      </c>
      <c r="B59" s="39">
        <f>L29</f>
        <v>31.075999999999997</v>
      </c>
      <c r="C59" s="44" t="s">
        <v>83</v>
      </c>
      <c r="D59" s="31">
        <f>F6</f>
        <v>1</v>
      </c>
      <c r="E59" s="35" t="s">
        <v>4</v>
      </c>
      <c r="F59" s="31">
        <f>F8</f>
        <v>1</v>
      </c>
      <c r="G59" s="35" t="s">
        <v>41</v>
      </c>
      <c r="H59" s="33">
        <f>B59/(D59*F59)</f>
        <v>31.075999999999997</v>
      </c>
      <c r="I59" s="35" t="str">
        <f>IF(H59&lt;J59,"＜",IF(H59&gt;J59,"＞"))</f>
        <v>＜</v>
      </c>
      <c r="J59" s="33">
        <v>35</v>
      </c>
      <c r="K59" s="32" t="s">
        <v>74</v>
      </c>
      <c r="L59" s="46" t="str">
        <f>IF(H59&gt;J59,"NG",IF(H59&lt;J59,"OK"))</f>
        <v>OK</v>
      </c>
      <c r="M59" s="24"/>
      <c r="N59" s="24"/>
      <c r="O59" s="24"/>
      <c r="P59" s="24"/>
      <c r="Q59" s="24"/>
      <c r="R59" s="25"/>
      <c r="S59" s="24"/>
      <c r="T59" s="24"/>
      <c r="U59" s="24"/>
      <c r="V59" s="24"/>
    </row>
    <row r="60" spans="1:24" ht="13.15" customHeight="1" x14ac:dyDescent="0.15">
      <c r="A60" s="24"/>
      <c r="B60" s="24"/>
      <c r="C60" s="24"/>
      <c r="D60" s="24"/>
      <c r="E60" s="24"/>
      <c r="F60" s="25"/>
      <c r="G60" s="24"/>
      <c r="H60" s="24"/>
      <c r="I60" s="24"/>
      <c r="J60" s="52" t="s">
        <v>95</v>
      </c>
      <c r="M60" s="24"/>
      <c r="N60" s="24"/>
      <c r="O60" s="24"/>
      <c r="P60" s="24"/>
      <c r="Q60" s="24"/>
      <c r="R60" s="25"/>
      <c r="S60" s="24"/>
      <c r="T60" s="24"/>
      <c r="U60" s="24"/>
      <c r="V60" s="24"/>
    </row>
  </sheetData>
  <mergeCells count="5">
    <mergeCell ref="A1:A2"/>
    <mergeCell ref="M1:M2"/>
    <mergeCell ref="H38:H39"/>
    <mergeCell ref="I38:I39"/>
    <mergeCell ref="J38:J39"/>
  </mergeCells>
  <phoneticPr fontId="1"/>
  <pageMargins left="0.7" right="0.7" top="0.75" bottom="0.75" header="0.3" footer="0.3"/>
  <pageSetup paperSize="9"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60"/>
  <sheetViews>
    <sheetView view="pageBreakPreview" zoomScale="60" zoomScaleNormal="100" workbookViewId="0">
      <selection activeCell="I15" sqref="H15:I15"/>
    </sheetView>
  </sheetViews>
  <sheetFormatPr defaultColWidth="9" defaultRowHeight="13.5" x14ac:dyDescent="0.15"/>
  <cols>
    <col min="1" max="1" width="20.75" style="2" customWidth="1"/>
    <col min="2" max="2" width="6.75" style="2" customWidth="1"/>
    <col min="3" max="3" width="3.75" style="2" customWidth="1"/>
    <col min="4" max="4" width="6.75" style="2" customWidth="1"/>
    <col min="5" max="5" width="3.75" style="2" customWidth="1"/>
    <col min="6" max="6" width="6.75" style="54" customWidth="1"/>
    <col min="7" max="7" width="3.75" style="2" customWidth="1"/>
    <col min="8" max="8" width="6.75" style="2" customWidth="1"/>
    <col min="9" max="9" width="3.75" style="2" customWidth="1"/>
    <col min="10" max="10" width="6.75" style="2" customWidth="1"/>
    <col min="11" max="11" width="3.75" style="2" customWidth="1"/>
    <col min="12" max="12" width="8.75" style="2" customWidth="1"/>
    <col min="13" max="13" width="20.75" style="2" customWidth="1"/>
    <col min="14" max="14" width="6.75" style="2" customWidth="1"/>
    <col min="15" max="15" width="3.75" style="2" customWidth="1"/>
    <col min="16" max="16" width="6.75" style="2" customWidth="1"/>
    <col min="17" max="17" width="3.75" style="2" customWidth="1"/>
    <col min="18" max="18" width="6.75" style="54" customWidth="1"/>
    <col min="19" max="19" width="3.75" style="2" customWidth="1"/>
    <col min="20" max="20" width="6.75" style="2" customWidth="1"/>
    <col min="21" max="21" width="3.75" style="2" customWidth="1"/>
    <col min="22" max="22" width="6.75" style="2" customWidth="1"/>
    <col min="23" max="23" width="3.75" style="2" customWidth="1"/>
    <col min="24" max="24" width="8.75" style="2" customWidth="1"/>
    <col min="25" max="16384" width="9" style="2"/>
  </cols>
  <sheetData>
    <row r="1" spans="1:24" ht="13.15" customHeight="1" x14ac:dyDescent="0.15">
      <c r="A1" s="77" t="s">
        <v>26</v>
      </c>
      <c r="B1" s="26"/>
      <c r="C1" s="26"/>
      <c r="D1" s="26"/>
      <c r="E1" s="26"/>
      <c r="F1" s="26"/>
      <c r="G1" s="26"/>
      <c r="H1" s="32"/>
      <c r="I1" s="32"/>
      <c r="J1" s="32"/>
      <c r="K1" s="32"/>
      <c r="L1" s="32"/>
      <c r="M1" s="77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</row>
    <row r="2" spans="1:24" ht="13.15" customHeight="1" x14ac:dyDescent="0.15">
      <c r="A2" s="77"/>
      <c r="B2" s="26"/>
      <c r="C2" s="26"/>
      <c r="D2" s="26"/>
      <c r="E2" s="26"/>
      <c r="F2" s="26"/>
      <c r="G2" s="26"/>
      <c r="H2" s="32"/>
      <c r="I2" s="32"/>
      <c r="J2" s="32"/>
      <c r="K2" s="32"/>
      <c r="L2" s="32"/>
      <c r="M2" s="77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</row>
    <row r="3" spans="1:24" ht="13.15" customHeight="1" x14ac:dyDescent="0.15">
      <c r="A3" s="48"/>
      <c r="B3" s="16"/>
      <c r="C3" s="32"/>
      <c r="D3" s="32"/>
      <c r="E3" s="32"/>
      <c r="F3" s="7" t="s">
        <v>2</v>
      </c>
      <c r="G3" s="32"/>
      <c r="H3" s="32"/>
      <c r="I3" s="32"/>
      <c r="J3" s="7" t="s">
        <v>32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24" ht="13.15" customHeight="1" x14ac:dyDescent="0.15">
      <c r="A4" s="48"/>
      <c r="B4" s="16"/>
      <c r="C4" s="32"/>
      <c r="D4" s="48" t="s">
        <v>44</v>
      </c>
      <c r="E4" s="54" t="s">
        <v>3</v>
      </c>
      <c r="F4" s="38">
        <v>4.16</v>
      </c>
      <c r="G4" s="54" t="s">
        <v>51</v>
      </c>
      <c r="H4" s="48" t="s">
        <v>46</v>
      </c>
      <c r="I4" s="54" t="s">
        <v>3</v>
      </c>
      <c r="J4" s="38">
        <v>0.15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</row>
    <row r="5" spans="1:24" ht="13.15" customHeight="1" x14ac:dyDescent="0.15">
      <c r="A5" s="48"/>
      <c r="B5" s="10"/>
      <c r="C5" s="11"/>
      <c r="D5" s="32"/>
      <c r="E5" s="32"/>
      <c r="F5" s="7" t="s">
        <v>32</v>
      </c>
      <c r="G5" s="54"/>
      <c r="H5" s="32"/>
      <c r="I5" s="32"/>
      <c r="J5" s="7" t="s">
        <v>48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</row>
    <row r="6" spans="1:24" ht="13.15" customHeight="1" x14ac:dyDescent="0.15">
      <c r="A6" s="32"/>
      <c r="B6" s="32"/>
      <c r="C6" s="32"/>
      <c r="D6" s="48" t="s">
        <v>45</v>
      </c>
      <c r="E6" s="54" t="s">
        <v>3</v>
      </c>
      <c r="F6" s="38">
        <v>1</v>
      </c>
      <c r="G6" s="54" t="s">
        <v>51</v>
      </c>
      <c r="H6" s="48" t="s">
        <v>47</v>
      </c>
      <c r="I6" s="54" t="s">
        <v>3</v>
      </c>
      <c r="J6" s="38">
        <f>F6-J4</f>
        <v>0.85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</row>
    <row r="7" spans="1:24" ht="13.15" customHeight="1" x14ac:dyDescent="0.15">
      <c r="A7" s="32"/>
      <c r="B7" s="32"/>
      <c r="C7" s="32"/>
      <c r="D7" s="32"/>
      <c r="E7" s="32"/>
      <c r="F7" s="7" t="s">
        <v>49</v>
      </c>
      <c r="G7" s="54"/>
      <c r="H7" s="32"/>
      <c r="I7" s="32"/>
      <c r="J7" s="7" t="s">
        <v>53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</row>
    <row r="8" spans="1:24" ht="13.15" customHeight="1" x14ac:dyDescent="0.15">
      <c r="A8" s="32"/>
      <c r="B8" s="32"/>
      <c r="C8" s="32"/>
      <c r="D8" s="48" t="s">
        <v>38</v>
      </c>
      <c r="E8" s="54" t="s">
        <v>3</v>
      </c>
      <c r="F8" s="38">
        <v>1</v>
      </c>
      <c r="G8" s="54" t="s">
        <v>51</v>
      </c>
      <c r="H8" s="48" t="s">
        <v>50</v>
      </c>
      <c r="I8" s="54" t="s">
        <v>3</v>
      </c>
      <c r="J8" s="38">
        <f>J4/2</f>
        <v>7.4999999999999997E-2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</row>
    <row r="9" spans="1:24" ht="13.15" customHeight="1" x14ac:dyDescent="0.15">
      <c r="A9" s="32"/>
      <c r="B9" s="32"/>
      <c r="C9" s="32"/>
      <c r="D9" s="32"/>
      <c r="E9" s="32"/>
      <c r="F9" s="7" t="s">
        <v>71</v>
      </c>
      <c r="G9" s="54"/>
      <c r="H9" s="32"/>
      <c r="I9" s="32"/>
      <c r="J9" s="7" t="s">
        <v>53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</row>
    <row r="10" spans="1:24" ht="13.15" customHeight="1" x14ac:dyDescent="0.15">
      <c r="A10" s="32"/>
      <c r="B10" s="32"/>
      <c r="C10" s="32"/>
      <c r="D10" s="48" t="s">
        <v>52</v>
      </c>
      <c r="E10" s="54" t="s">
        <v>3</v>
      </c>
      <c r="F10" s="38">
        <f>F6/2</f>
        <v>0.5</v>
      </c>
      <c r="G10" s="54" t="s">
        <v>51</v>
      </c>
      <c r="H10" s="48" t="s">
        <v>72</v>
      </c>
      <c r="I10" s="54" t="s">
        <v>3</v>
      </c>
      <c r="J10" s="38">
        <f>J4+(J6/2)</f>
        <v>0.57499999999999996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</row>
    <row r="11" spans="1:24" ht="13.15" customHeight="1" x14ac:dyDescent="0.15">
      <c r="A11" s="29"/>
      <c r="B11" s="10"/>
      <c r="C11" s="32"/>
      <c r="D11" s="32"/>
      <c r="E11" s="32"/>
      <c r="F11" s="7" t="s">
        <v>32</v>
      </c>
      <c r="G11" s="54"/>
      <c r="H11" s="32"/>
      <c r="I11" s="32"/>
      <c r="J11" s="7" t="s">
        <v>53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</row>
    <row r="12" spans="1:24" ht="13.15" customHeight="1" x14ac:dyDescent="0.15">
      <c r="A12" s="48"/>
      <c r="B12" s="16"/>
      <c r="C12" s="54"/>
      <c r="D12" s="48" t="s">
        <v>31</v>
      </c>
      <c r="E12" s="54" t="s">
        <v>3</v>
      </c>
      <c r="F12" s="38">
        <v>2.5</v>
      </c>
      <c r="G12" s="54" t="s">
        <v>51</v>
      </c>
      <c r="H12" s="48" t="s">
        <v>33</v>
      </c>
      <c r="I12" s="54" t="s">
        <v>3</v>
      </c>
      <c r="J12" s="38">
        <f>F12/2</f>
        <v>1.25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</row>
    <row r="13" spans="1:24" ht="13.15" customHeight="1" x14ac:dyDescent="0.15">
      <c r="A13" s="28"/>
      <c r="B13" s="10"/>
      <c r="C13" s="11"/>
      <c r="D13" s="48"/>
      <c r="E13" s="54"/>
      <c r="F13" s="7" t="s">
        <v>32</v>
      </c>
      <c r="G13" s="32"/>
      <c r="H13" s="32"/>
      <c r="I13" s="32"/>
      <c r="J13" s="7" t="s">
        <v>54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</row>
    <row r="14" spans="1:24" ht="13.15" customHeight="1" x14ac:dyDescent="0.15">
      <c r="A14" s="48"/>
      <c r="B14" s="31"/>
      <c r="C14" s="54"/>
      <c r="D14" s="48" t="s">
        <v>101</v>
      </c>
      <c r="E14" s="54" t="s">
        <v>3</v>
      </c>
      <c r="F14" s="38">
        <v>0.4</v>
      </c>
      <c r="G14" s="54" t="s">
        <v>51</v>
      </c>
      <c r="H14" s="48" t="s">
        <v>102</v>
      </c>
      <c r="I14" s="54" t="s">
        <v>3</v>
      </c>
      <c r="J14" s="38">
        <v>1.1499999999999999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</row>
    <row r="15" spans="1:24" ht="13.15" customHeight="1" x14ac:dyDescent="0.15">
      <c r="A15" s="48"/>
      <c r="B15" s="31"/>
      <c r="C15" s="54"/>
      <c r="D15" s="48"/>
      <c r="E15" s="54"/>
      <c r="F15" s="7" t="s">
        <v>32</v>
      </c>
      <c r="G15" s="54"/>
      <c r="H15" s="32"/>
      <c r="I15" s="32"/>
      <c r="J15" s="7" t="s">
        <v>103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</row>
    <row r="16" spans="1:24" ht="13.15" customHeight="1" x14ac:dyDescent="0.15">
      <c r="A16" s="48"/>
      <c r="B16" s="31"/>
      <c r="C16" s="54"/>
      <c r="D16" s="48" t="s">
        <v>34</v>
      </c>
      <c r="E16" s="54" t="s">
        <v>3</v>
      </c>
      <c r="F16" s="38">
        <v>0.25</v>
      </c>
      <c r="G16" s="54" t="s">
        <v>51</v>
      </c>
      <c r="H16" s="48" t="s">
        <v>35</v>
      </c>
      <c r="I16" s="54" t="s">
        <v>3</v>
      </c>
      <c r="J16" s="38">
        <f>J14-F16</f>
        <v>0.89999999999999991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</row>
    <row r="17" spans="1:24" ht="13.15" customHeight="1" x14ac:dyDescent="0.15">
      <c r="A17" s="48"/>
      <c r="B17" s="31"/>
      <c r="C17" s="54"/>
      <c r="D17" s="32"/>
      <c r="E17" s="32"/>
      <c r="F17" s="7" t="s">
        <v>64</v>
      </c>
      <c r="G17" s="54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</row>
    <row r="18" spans="1:24" ht="13.15" customHeight="1" x14ac:dyDescent="0.15">
      <c r="A18" s="32"/>
      <c r="B18" s="32"/>
      <c r="C18" s="32"/>
      <c r="D18" s="48" t="s">
        <v>63</v>
      </c>
      <c r="E18" s="54" t="s">
        <v>3</v>
      </c>
      <c r="F18" s="38">
        <f>J6*F16</f>
        <v>0.21249999999999999</v>
      </c>
      <c r="G18" s="54"/>
      <c r="H18" s="48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</row>
    <row r="19" spans="1:24" ht="13.15" customHeight="1" x14ac:dyDescent="0.15">
      <c r="A19" s="32"/>
      <c r="B19" s="32"/>
      <c r="C19" s="32"/>
      <c r="D19" s="48"/>
      <c r="E19" s="54"/>
      <c r="F19" s="45"/>
      <c r="G19" s="54"/>
      <c r="H19" s="48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</row>
    <row r="20" spans="1:24" ht="13.15" customHeight="1" x14ac:dyDescent="0.15">
      <c r="A20" s="32"/>
      <c r="B20" s="32"/>
      <c r="C20" s="32"/>
      <c r="D20" s="30" t="s">
        <v>97</v>
      </c>
      <c r="E20" s="54"/>
      <c r="F20" s="10" t="s">
        <v>16</v>
      </c>
      <c r="G20" s="54"/>
      <c r="H20" s="7" t="s">
        <v>36</v>
      </c>
      <c r="I20" s="54"/>
      <c r="J20" s="7" t="s">
        <v>39</v>
      </c>
      <c r="K20" s="32"/>
      <c r="L20" s="11" t="s">
        <v>58</v>
      </c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</row>
    <row r="21" spans="1:24" ht="13.15" customHeight="1" x14ac:dyDescent="0.15">
      <c r="A21" s="32"/>
      <c r="B21" s="32"/>
      <c r="C21" s="32"/>
      <c r="D21" s="48" t="s">
        <v>98</v>
      </c>
      <c r="E21" s="54" t="s">
        <v>3</v>
      </c>
      <c r="F21" s="45">
        <v>1.76</v>
      </c>
      <c r="G21" s="54" t="s">
        <v>4</v>
      </c>
      <c r="H21" s="53">
        <f>F12</f>
        <v>2.5</v>
      </c>
      <c r="I21" s="54" t="s">
        <v>4</v>
      </c>
      <c r="J21" s="45">
        <f>F8</f>
        <v>1</v>
      </c>
      <c r="K21" s="54" t="s">
        <v>3</v>
      </c>
      <c r="L21" s="41">
        <f>F21*H21*J21</f>
        <v>4.4000000000000004</v>
      </c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</row>
    <row r="22" spans="1:24" ht="13.15" customHeight="1" x14ac:dyDescent="0.15">
      <c r="A22" s="32"/>
      <c r="B22" s="7"/>
      <c r="C22" s="11"/>
      <c r="D22" s="7"/>
      <c r="E22" s="11"/>
      <c r="F22" s="10" t="s">
        <v>55</v>
      </c>
      <c r="G22" s="32"/>
      <c r="H22" s="7" t="s">
        <v>104</v>
      </c>
      <c r="I22" s="32"/>
      <c r="J22" s="7" t="s">
        <v>39</v>
      </c>
      <c r="K22" s="32"/>
      <c r="L22" s="11" t="s">
        <v>58</v>
      </c>
      <c r="M22" s="32"/>
      <c r="N22" s="32"/>
      <c r="O22" s="32"/>
      <c r="P22" s="32"/>
      <c r="Q22" s="32"/>
      <c r="R22" s="32"/>
      <c r="S22" s="32"/>
      <c r="T22" s="13"/>
      <c r="U22" s="32"/>
      <c r="V22" s="32"/>
      <c r="W22" s="32"/>
      <c r="X22" s="32"/>
    </row>
    <row r="23" spans="1:24" ht="13.15" customHeight="1" x14ac:dyDescent="0.15">
      <c r="A23" s="48"/>
      <c r="B23" s="33"/>
      <c r="C23" s="54"/>
      <c r="D23" s="48" t="s">
        <v>1</v>
      </c>
      <c r="E23" s="54" t="s">
        <v>3</v>
      </c>
      <c r="F23" s="43">
        <f>F4</f>
        <v>4.16</v>
      </c>
      <c r="G23" s="54" t="s">
        <v>4</v>
      </c>
      <c r="H23" s="42">
        <f>F12+F14</f>
        <v>2.9</v>
      </c>
      <c r="I23" s="54" t="s">
        <v>4</v>
      </c>
      <c r="J23" s="43">
        <f>F8</f>
        <v>1</v>
      </c>
      <c r="K23" s="54" t="s">
        <v>3</v>
      </c>
      <c r="L23" s="41">
        <f>F23*H23*J23</f>
        <v>12.064</v>
      </c>
      <c r="M23" s="32"/>
      <c r="N23" s="32"/>
      <c r="O23" s="32"/>
      <c r="P23" s="32"/>
      <c r="Q23" s="32"/>
      <c r="R23" s="16"/>
      <c r="S23" s="32"/>
      <c r="T23" s="32"/>
      <c r="U23" s="32"/>
      <c r="V23" s="32"/>
      <c r="W23" s="32"/>
      <c r="X23" s="32"/>
    </row>
    <row r="24" spans="1:24" ht="13.15" customHeight="1" x14ac:dyDescent="0.15">
      <c r="A24" s="32"/>
      <c r="B24" s="12"/>
      <c r="C24" s="32"/>
      <c r="D24" s="7"/>
      <c r="E24" s="11"/>
      <c r="F24" s="10" t="s">
        <v>11</v>
      </c>
      <c r="G24" s="32"/>
      <c r="H24" s="7" t="s">
        <v>65</v>
      </c>
      <c r="I24" s="32"/>
      <c r="J24" s="7" t="s">
        <v>39</v>
      </c>
      <c r="K24" s="32"/>
      <c r="L24" s="11" t="s">
        <v>58</v>
      </c>
      <c r="M24" s="32"/>
      <c r="N24" s="7"/>
      <c r="O24" s="11"/>
      <c r="P24" s="10"/>
      <c r="Q24" s="32"/>
      <c r="R24" s="7"/>
      <c r="S24" s="32"/>
      <c r="T24" s="7"/>
      <c r="U24" s="32"/>
      <c r="V24" s="11"/>
      <c r="W24" s="32"/>
      <c r="X24" s="32"/>
    </row>
    <row r="25" spans="1:24" ht="13.15" customHeight="1" x14ac:dyDescent="0.15">
      <c r="A25" s="32"/>
      <c r="B25" s="33"/>
      <c r="C25" s="54"/>
      <c r="D25" s="48" t="s">
        <v>59</v>
      </c>
      <c r="E25" s="54" t="s">
        <v>3</v>
      </c>
      <c r="F25" s="33">
        <v>24</v>
      </c>
      <c r="G25" s="54" t="s">
        <v>4</v>
      </c>
      <c r="H25" s="42">
        <f>F18</f>
        <v>0.21249999999999999</v>
      </c>
      <c r="I25" s="54" t="s">
        <v>4</v>
      </c>
      <c r="J25" s="43">
        <f>F8</f>
        <v>1</v>
      </c>
      <c r="K25" s="54" t="s">
        <v>3</v>
      </c>
      <c r="L25" s="41">
        <f>F25*H25*J25</f>
        <v>5.0999999999999996</v>
      </c>
      <c r="M25" s="32"/>
      <c r="N25" s="48"/>
      <c r="O25" s="54"/>
      <c r="P25" s="33"/>
      <c r="Q25" s="54"/>
      <c r="R25" s="42"/>
      <c r="S25" s="54"/>
      <c r="T25" s="43"/>
      <c r="U25" s="54"/>
      <c r="V25" s="41"/>
      <c r="W25" s="32"/>
      <c r="X25" s="32"/>
    </row>
    <row r="26" spans="1:24" ht="13.15" customHeight="1" x14ac:dyDescent="0.15">
      <c r="A26" s="32"/>
      <c r="B26" s="10"/>
      <c r="C26" s="32"/>
      <c r="D26" s="7"/>
      <c r="E26" s="11"/>
      <c r="F26" s="10" t="s">
        <v>60</v>
      </c>
      <c r="G26" s="32"/>
      <c r="H26" s="7" t="s">
        <v>61</v>
      </c>
      <c r="I26" s="32"/>
      <c r="J26" s="7" t="s">
        <v>39</v>
      </c>
      <c r="K26" s="32"/>
      <c r="L26" s="11" t="s">
        <v>58</v>
      </c>
      <c r="M26" s="32"/>
      <c r="N26" s="7"/>
      <c r="O26" s="11"/>
      <c r="P26" s="10"/>
      <c r="Q26" s="32"/>
      <c r="R26" s="7"/>
      <c r="S26" s="32"/>
      <c r="T26" s="7"/>
      <c r="U26" s="32"/>
      <c r="V26" s="11"/>
      <c r="W26" s="32"/>
      <c r="X26" s="32"/>
    </row>
    <row r="27" spans="1:24" ht="13.15" customHeight="1" x14ac:dyDescent="0.15">
      <c r="A27" s="48"/>
      <c r="B27" s="16"/>
      <c r="C27" s="32"/>
      <c r="D27" s="48" t="s">
        <v>62</v>
      </c>
      <c r="E27" s="54" t="s">
        <v>3</v>
      </c>
      <c r="F27" s="33">
        <v>18</v>
      </c>
      <c r="G27" s="54" t="s">
        <v>4</v>
      </c>
      <c r="H27" s="42">
        <f>J16</f>
        <v>0.89999999999999991</v>
      </c>
      <c r="I27" s="54" t="s">
        <v>4</v>
      </c>
      <c r="J27" s="43">
        <f>F8</f>
        <v>1</v>
      </c>
      <c r="K27" s="54" t="s">
        <v>3</v>
      </c>
      <c r="L27" s="41">
        <f>F27*H27*J27</f>
        <v>16.2</v>
      </c>
      <c r="M27" s="32"/>
      <c r="N27" s="48"/>
      <c r="O27" s="54"/>
      <c r="P27" s="33"/>
      <c r="Q27" s="54"/>
      <c r="R27" s="42"/>
      <c r="S27" s="54"/>
      <c r="T27" s="43"/>
      <c r="U27" s="54"/>
      <c r="V27" s="41"/>
      <c r="W27" s="32"/>
      <c r="X27" s="32"/>
    </row>
    <row r="28" spans="1:24" ht="13.15" customHeight="1" x14ac:dyDescent="0.15">
      <c r="A28" s="32"/>
      <c r="B28" s="13"/>
      <c r="C28" s="32"/>
      <c r="D28" s="30"/>
      <c r="E28" s="32"/>
      <c r="F28" s="10" t="s">
        <v>105</v>
      </c>
      <c r="G28" s="32"/>
      <c r="H28" s="10" t="s">
        <v>106</v>
      </c>
      <c r="I28" s="32"/>
      <c r="J28" s="10" t="s">
        <v>107</v>
      </c>
      <c r="K28" s="32"/>
      <c r="L28" s="11" t="s">
        <v>58</v>
      </c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</row>
    <row r="29" spans="1:24" ht="13.15" customHeight="1" x14ac:dyDescent="0.15">
      <c r="A29" s="32"/>
      <c r="B29" s="13"/>
      <c r="C29" s="32"/>
      <c r="D29" s="48" t="s">
        <v>87</v>
      </c>
      <c r="E29" s="54" t="s">
        <v>3</v>
      </c>
      <c r="F29" s="31">
        <f>L23</f>
        <v>12.064</v>
      </c>
      <c r="G29" s="54" t="s">
        <v>5</v>
      </c>
      <c r="H29" s="31">
        <f>L25</f>
        <v>5.0999999999999996</v>
      </c>
      <c r="I29" s="54" t="s">
        <v>5</v>
      </c>
      <c r="J29" s="31">
        <f>L27</f>
        <v>16.2</v>
      </c>
      <c r="K29" s="54" t="s">
        <v>3</v>
      </c>
      <c r="L29" s="41">
        <f>F29+H29+J29</f>
        <v>33.364000000000004</v>
      </c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</row>
    <row r="30" spans="1:24" ht="13.15" customHeight="1" x14ac:dyDescent="0.15">
      <c r="A30" s="32"/>
      <c r="B30" s="33"/>
      <c r="C30" s="54"/>
      <c r="D30" s="33"/>
      <c r="E30" s="54"/>
      <c r="F30" s="34"/>
      <c r="G30" s="54"/>
      <c r="H30" s="31"/>
      <c r="I30" s="21"/>
      <c r="J30" s="36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</row>
    <row r="31" spans="1:24" ht="13.15" customHeight="1" x14ac:dyDescent="0.15">
      <c r="A31" s="32" t="s">
        <v>42</v>
      </c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</row>
    <row r="32" spans="1:24" ht="13.15" customHeight="1" x14ac:dyDescent="0.15">
      <c r="A32" s="29" t="s">
        <v>99</v>
      </c>
      <c r="B32" s="10" t="s">
        <v>28</v>
      </c>
      <c r="C32" s="32"/>
      <c r="D32" s="7" t="s">
        <v>37</v>
      </c>
      <c r="E32" s="32"/>
      <c r="F32" s="7" t="s">
        <v>40</v>
      </c>
      <c r="G32" s="32"/>
      <c r="H32" s="10" t="s">
        <v>21</v>
      </c>
      <c r="I32" s="32"/>
      <c r="J32" s="7"/>
      <c r="K32" s="32"/>
      <c r="L32" s="27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</row>
    <row r="33" spans="1:24" ht="13.15" customHeight="1" x14ac:dyDescent="0.15">
      <c r="A33" s="48" t="s">
        <v>43</v>
      </c>
      <c r="B33" s="16">
        <f>L21</f>
        <v>4.4000000000000004</v>
      </c>
      <c r="C33" s="54" t="s">
        <v>24</v>
      </c>
      <c r="D33" s="31">
        <f>J12</f>
        <v>1.25</v>
      </c>
      <c r="E33" s="54" t="s">
        <v>5</v>
      </c>
      <c r="F33" s="31">
        <f>F14</f>
        <v>0.4</v>
      </c>
      <c r="G33" s="54" t="s">
        <v>41</v>
      </c>
      <c r="H33" s="31">
        <f>B33*(D33+F33)</f>
        <v>7.26</v>
      </c>
      <c r="I33" s="54"/>
      <c r="J33" s="31"/>
      <c r="K33" s="54"/>
      <c r="L33" s="40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</row>
    <row r="34" spans="1:24" ht="13.15" customHeight="1" x14ac:dyDescent="0.15">
      <c r="A34" s="48"/>
      <c r="B34" s="16"/>
      <c r="C34" s="32"/>
      <c r="D34" s="32"/>
      <c r="E34" s="21"/>
      <c r="F34" s="32"/>
      <c r="G34" s="32"/>
      <c r="H34" s="48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</row>
    <row r="35" spans="1:24" ht="13.15" customHeight="1" x14ac:dyDescent="0.15">
      <c r="A35" s="32" t="s">
        <v>68</v>
      </c>
      <c r="B35" s="32"/>
      <c r="C35" s="32"/>
      <c r="D35" s="32"/>
      <c r="E35" s="32"/>
      <c r="F35" s="32"/>
      <c r="G35" s="32"/>
      <c r="H35" s="48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</row>
    <row r="36" spans="1:24" ht="13.15" customHeight="1" x14ac:dyDescent="0.15">
      <c r="A36" s="32"/>
      <c r="B36" s="10" t="s">
        <v>28</v>
      </c>
      <c r="C36" s="32"/>
      <c r="D36" s="7" t="s">
        <v>32</v>
      </c>
      <c r="E36" s="32"/>
      <c r="F36" s="10" t="s">
        <v>21</v>
      </c>
      <c r="G36" s="32"/>
      <c r="H36" s="48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</row>
    <row r="37" spans="1:24" ht="13.15" customHeight="1" x14ac:dyDescent="0.15">
      <c r="A37" s="48" t="s">
        <v>66</v>
      </c>
      <c r="B37" s="31">
        <f>L23</f>
        <v>12.064</v>
      </c>
      <c r="C37" s="54" t="s">
        <v>4</v>
      </c>
      <c r="D37" s="43">
        <f>J8</f>
        <v>7.4999999999999997E-2</v>
      </c>
      <c r="E37" s="54" t="s">
        <v>3</v>
      </c>
      <c r="F37" s="31">
        <f>B37*D37</f>
        <v>0.90479999999999994</v>
      </c>
      <c r="G37" s="32"/>
      <c r="H37" s="48"/>
      <c r="I37" s="32"/>
      <c r="J37" s="10" t="s">
        <v>21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</row>
    <row r="38" spans="1:24" ht="13.15" customHeight="1" x14ac:dyDescent="0.15">
      <c r="A38" s="32"/>
      <c r="B38" s="10" t="s">
        <v>28</v>
      </c>
      <c r="C38" s="32"/>
      <c r="D38" s="7" t="s">
        <v>32</v>
      </c>
      <c r="E38" s="32"/>
      <c r="F38" s="10" t="s">
        <v>21</v>
      </c>
      <c r="G38" s="32"/>
      <c r="H38" s="78" t="s">
        <v>91</v>
      </c>
      <c r="I38" s="78" t="s">
        <v>3</v>
      </c>
      <c r="J38" s="79">
        <f>F37+F39+F41</f>
        <v>12.7698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</row>
    <row r="39" spans="1:24" ht="13.15" customHeight="1" x14ac:dyDescent="0.15">
      <c r="A39" s="48" t="s">
        <v>67</v>
      </c>
      <c r="B39" s="31">
        <f>L25</f>
        <v>5.0999999999999996</v>
      </c>
      <c r="C39" s="54" t="s">
        <v>4</v>
      </c>
      <c r="D39" s="43">
        <f>F10</f>
        <v>0.5</v>
      </c>
      <c r="E39" s="54" t="s">
        <v>3</v>
      </c>
      <c r="F39" s="31">
        <f>B39*D39</f>
        <v>2.5499999999999998</v>
      </c>
      <c r="G39" s="32"/>
      <c r="H39" s="78"/>
      <c r="I39" s="78"/>
      <c r="J39" s="79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</row>
    <row r="40" spans="1:24" ht="13.15" customHeight="1" x14ac:dyDescent="0.15">
      <c r="A40" s="32"/>
      <c r="B40" s="10" t="s">
        <v>28</v>
      </c>
      <c r="C40" s="32"/>
      <c r="D40" s="7" t="s">
        <v>32</v>
      </c>
      <c r="E40" s="32"/>
      <c r="F40" s="10" t="s">
        <v>21</v>
      </c>
      <c r="G40" s="32"/>
      <c r="H40" s="48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</row>
    <row r="41" spans="1:24" ht="13.15" customHeight="1" x14ac:dyDescent="0.15">
      <c r="A41" s="48" t="s">
        <v>73</v>
      </c>
      <c r="B41" s="31">
        <f>L27</f>
        <v>16.2</v>
      </c>
      <c r="C41" s="54" t="s">
        <v>4</v>
      </c>
      <c r="D41" s="43">
        <f>J10</f>
        <v>0.57499999999999996</v>
      </c>
      <c r="E41" s="54" t="s">
        <v>3</v>
      </c>
      <c r="F41" s="31">
        <f>B41*D41</f>
        <v>9.3149999999999995</v>
      </c>
      <c r="G41" s="32"/>
      <c r="H41" s="48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</row>
    <row r="42" spans="1:24" ht="13.15" customHeight="1" x14ac:dyDescent="0.1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</row>
    <row r="43" spans="1:24" ht="13.15" customHeight="1" x14ac:dyDescent="0.15">
      <c r="A43" s="32" t="s">
        <v>69</v>
      </c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</row>
    <row r="44" spans="1:24" ht="13.15" customHeight="1" x14ac:dyDescent="0.15">
      <c r="A44" s="29"/>
      <c r="B44" s="10" t="s">
        <v>21</v>
      </c>
      <c r="C44" s="32"/>
      <c r="D44" s="10" t="s">
        <v>21</v>
      </c>
      <c r="E44" s="32"/>
      <c r="F44" s="7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</row>
    <row r="45" spans="1:24" ht="13.15" customHeight="1" x14ac:dyDescent="0.15">
      <c r="A45" s="48" t="s">
        <v>70</v>
      </c>
      <c r="B45" s="16">
        <f>J38</f>
        <v>12.7698</v>
      </c>
      <c r="C45" s="44" t="s">
        <v>7</v>
      </c>
      <c r="D45" s="31">
        <f>H33</f>
        <v>7.26</v>
      </c>
      <c r="E45" s="54" t="s">
        <v>3</v>
      </c>
      <c r="F45" s="23">
        <f>B45/D45</f>
        <v>1.7589256198347107</v>
      </c>
      <c r="G45" s="54" t="str">
        <f>IF(F45&gt;H45,"＞",IF(F45&lt;H45,"＜"))</f>
        <v>＞</v>
      </c>
      <c r="H45" s="31">
        <v>1</v>
      </c>
      <c r="I45" s="32" t="s">
        <v>74</v>
      </c>
      <c r="J45" s="46" t="str">
        <f>IF(F45&gt;H45,"OK",IF(F45&lt;H45,"NG"))</f>
        <v>OK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</row>
    <row r="46" spans="1:24" ht="13.15" customHeight="1" x14ac:dyDescent="0.15">
      <c r="A46" s="28"/>
      <c r="B46" s="10"/>
      <c r="C46" s="11"/>
      <c r="D46" s="10"/>
      <c r="E46" s="11"/>
      <c r="F46" s="10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</row>
    <row r="47" spans="1:24" ht="13.15" customHeight="1" x14ac:dyDescent="0.15">
      <c r="A47" s="32" t="s">
        <v>100</v>
      </c>
      <c r="B47" s="31"/>
      <c r="C47" s="54"/>
      <c r="D47" s="31"/>
      <c r="E47" s="54"/>
      <c r="F47" s="18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</row>
    <row r="48" spans="1:24" ht="13.15" customHeight="1" x14ac:dyDescent="0.15">
      <c r="A48" s="29"/>
      <c r="B48" s="47" t="s">
        <v>79</v>
      </c>
      <c r="C48" s="32"/>
      <c r="D48" s="30" t="s">
        <v>75</v>
      </c>
      <c r="E48" s="32"/>
      <c r="F48" s="30"/>
      <c r="G48" s="32"/>
      <c r="H48" s="10" t="s">
        <v>77</v>
      </c>
      <c r="I48" s="32"/>
      <c r="J48" s="1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</row>
    <row r="49" spans="1:24" ht="13.15" customHeight="1" x14ac:dyDescent="0.15">
      <c r="A49" s="48" t="s">
        <v>76</v>
      </c>
      <c r="B49" s="37" t="s">
        <v>78</v>
      </c>
      <c r="C49" s="54" t="s">
        <v>74</v>
      </c>
      <c r="D49" s="37">
        <v>127</v>
      </c>
      <c r="E49" s="54" t="s">
        <v>51</v>
      </c>
      <c r="F49" s="49" t="s">
        <v>80</v>
      </c>
      <c r="G49" s="54" t="s">
        <v>3</v>
      </c>
      <c r="H49" s="37">
        <v>295</v>
      </c>
      <c r="I49" s="27" t="s">
        <v>81</v>
      </c>
      <c r="J49" s="36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</row>
    <row r="50" spans="1:24" s="22" customFormat="1" ht="13.15" customHeight="1" x14ac:dyDescent="0.15">
      <c r="A50" s="32"/>
      <c r="B50" s="7" t="s">
        <v>93</v>
      </c>
      <c r="C50" s="11"/>
      <c r="D50" s="7" t="s">
        <v>0</v>
      </c>
      <c r="E50" s="32"/>
      <c r="F50" s="32"/>
      <c r="G50" s="11"/>
      <c r="H50" s="7" t="s">
        <v>0</v>
      </c>
      <c r="I50" s="11"/>
      <c r="J50" s="7"/>
      <c r="K50" s="32"/>
      <c r="L50" s="32"/>
      <c r="M50" s="32"/>
      <c r="N50" s="32"/>
      <c r="O50" s="11"/>
      <c r="P50" s="7"/>
      <c r="Q50" s="32"/>
      <c r="R50" s="32"/>
      <c r="S50" s="32"/>
      <c r="T50" s="32"/>
      <c r="U50" s="32"/>
      <c r="V50" s="32"/>
      <c r="W50" s="32"/>
      <c r="X50" s="32"/>
    </row>
    <row r="51" spans="1:24" ht="13.15" customHeight="1" x14ac:dyDescent="0.15">
      <c r="A51" s="48" t="s">
        <v>92</v>
      </c>
      <c r="B51" s="54">
        <f>J4*1000</f>
        <v>150</v>
      </c>
      <c r="C51" s="54" t="s">
        <v>6</v>
      </c>
      <c r="D51" s="54">
        <v>67</v>
      </c>
      <c r="E51" s="54" t="s">
        <v>29</v>
      </c>
      <c r="F51" s="54">
        <v>0.875</v>
      </c>
      <c r="G51" s="54" t="s">
        <v>3</v>
      </c>
      <c r="H51" s="33">
        <f>(B51-D51)*F51</f>
        <v>72.625</v>
      </c>
      <c r="I51" s="54"/>
      <c r="J51" s="54"/>
      <c r="K51" s="32"/>
      <c r="L51" s="32"/>
      <c r="M51" s="48"/>
      <c r="N51" s="54"/>
      <c r="O51" s="54"/>
      <c r="P51" s="54"/>
      <c r="Q51" s="54"/>
      <c r="S51" s="32"/>
      <c r="T51" s="32"/>
      <c r="U51" s="32"/>
      <c r="V51" s="32"/>
      <c r="W51" s="32"/>
      <c r="X51" s="32"/>
    </row>
    <row r="52" spans="1:24" ht="13.15" customHeight="1" x14ac:dyDescent="0.15">
      <c r="A52" s="32"/>
      <c r="B52" s="10" t="s">
        <v>21</v>
      </c>
      <c r="C52" s="11"/>
      <c r="D52" s="10" t="s">
        <v>77</v>
      </c>
      <c r="E52" s="11"/>
      <c r="F52" s="10" t="s">
        <v>0</v>
      </c>
      <c r="G52" s="11"/>
      <c r="H52" s="10" t="s">
        <v>75</v>
      </c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</row>
    <row r="53" spans="1:24" ht="13.15" customHeight="1" x14ac:dyDescent="0.15">
      <c r="A53" s="48" t="s">
        <v>82</v>
      </c>
      <c r="B53" s="31">
        <f>H33</f>
        <v>7.26</v>
      </c>
      <c r="C53" s="54" t="s">
        <v>83</v>
      </c>
      <c r="D53" s="54">
        <f>H49</f>
        <v>295</v>
      </c>
      <c r="E53" s="54" t="s">
        <v>4</v>
      </c>
      <c r="F53" s="33">
        <f>H51</f>
        <v>72.625</v>
      </c>
      <c r="G53" s="54" t="s">
        <v>41</v>
      </c>
      <c r="H53" s="50">
        <f>(B53*1000*1000)/(D53*F53)</f>
        <v>338.86636132909359</v>
      </c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</row>
    <row r="54" spans="1:24" ht="13.15" customHeight="1" x14ac:dyDescent="0.15">
      <c r="A54" s="32"/>
      <c r="B54" s="10" t="s">
        <v>75</v>
      </c>
      <c r="C54" s="11"/>
      <c r="D54" s="11"/>
      <c r="E54" s="11"/>
      <c r="F54" s="10" t="s">
        <v>75</v>
      </c>
      <c r="G54" s="11"/>
      <c r="H54" s="10" t="s">
        <v>84</v>
      </c>
      <c r="I54" s="32"/>
      <c r="J54" s="10" t="s">
        <v>84</v>
      </c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</row>
    <row r="55" spans="1:24" ht="13.15" customHeight="1" x14ac:dyDescent="0.15">
      <c r="A55" s="48" t="s">
        <v>85</v>
      </c>
      <c r="B55" s="37">
        <f>D49</f>
        <v>127</v>
      </c>
      <c r="C55" s="54" t="s">
        <v>4</v>
      </c>
      <c r="D55" s="54">
        <v>1000</v>
      </c>
      <c r="E55" s="54" t="s">
        <v>86</v>
      </c>
      <c r="F55" s="50">
        <f>H53</f>
        <v>338.86636132909359</v>
      </c>
      <c r="G55" s="54" t="s">
        <v>3</v>
      </c>
      <c r="H55" s="51">
        <f>(B55*1000)/F55</f>
        <v>374.77901170798901</v>
      </c>
      <c r="I55" s="54" t="str">
        <f>IF(H55&gt;J55,"＞",IF(H55&lt;J55,"＜"))</f>
        <v>＞</v>
      </c>
      <c r="J55" s="54">
        <v>200</v>
      </c>
      <c r="K55" s="32" t="s">
        <v>74</v>
      </c>
      <c r="L55" s="46" t="str">
        <f>IF(H55&gt;J55,"OK",IF(H55&lt;J55,"NG"))</f>
        <v>OK</v>
      </c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</row>
    <row r="56" spans="1:24" ht="13.15" customHeight="1" x14ac:dyDescent="0.15">
      <c r="A56" s="32"/>
      <c r="B56" s="32"/>
      <c r="C56" s="32"/>
      <c r="D56" s="13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</row>
    <row r="57" spans="1:24" ht="13.15" customHeight="1" x14ac:dyDescent="0.15">
      <c r="A57" s="32" t="s">
        <v>88</v>
      </c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</row>
    <row r="58" spans="1:24" ht="13.15" customHeight="1" x14ac:dyDescent="0.15">
      <c r="A58" s="32"/>
      <c r="B58" s="10" t="s">
        <v>28</v>
      </c>
      <c r="C58" s="32"/>
      <c r="D58" s="7" t="s">
        <v>94</v>
      </c>
      <c r="E58" s="32"/>
      <c r="F58" s="7" t="s">
        <v>39</v>
      </c>
      <c r="G58" s="32"/>
      <c r="H58" s="10" t="s">
        <v>16</v>
      </c>
      <c r="I58" s="32"/>
      <c r="J58" s="10" t="s">
        <v>90</v>
      </c>
      <c r="K58" s="32"/>
      <c r="L58" s="32"/>
      <c r="M58" s="24"/>
      <c r="N58" s="24"/>
      <c r="O58" s="24"/>
      <c r="P58" s="24"/>
      <c r="Q58" s="24"/>
      <c r="R58" s="25"/>
      <c r="S58" s="24"/>
      <c r="T58" s="24"/>
      <c r="U58" s="24"/>
      <c r="V58" s="24"/>
    </row>
    <row r="59" spans="1:24" ht="13.15" customHeight="1" x14ac:dyDescent="0.15">
      <c r="A59" s="48" t="s">
        <v>89</v>
      </c>
      <c r="B59" s="39">
        <f>L29</f>
        <v>33.364000000000004</v>
      </c>
      <c r="C59" s="44" t="s">
        <v>83</v>
      </c>
      <c r="D59" s="31">
        <f>F6</f>
        <v>1</v>
      </c>
      <c r="E59" s="54" t="s">
        <v>4</v>
      </c>
      <c r="F59" s="31">
        <f>F8</f>
        <v>1</v>
      </c>
      <c r="G59" s="54" t="s">
        <v>41</v>
      </c>
      <c r="H59" s="33">
        <f>B59/(D59*F59)</f>
        <v>33.364000000000004</v>
      </c>
      <c r="I59" s="54" t="str">
        <f>IF(H59&lt;J59,"＜",IF(H59&gt;J59,"＞"))</f>
        <v>＜</v>
      </c>
      <c r="J59" s="33">
        <v>35</v>
      </c>
      <c r="K59" s="32" t="s">
        <v>74</v>
      </c>
      <c r="L59" s="46" t="str">
        <f>IF(H59&gt;J59,"NG",IF(H59&lt;J59,"OK"))</f>
        <v>OK</v>
      </c>
      <c r="M59" s="24"/>
      <c r="N59" s="24"/>
      <c r="O59" s="24"/>
      <c r="P59" s="24"/>
      <c r="Q59" s="24"/>
      <c r="R59" s="25"/>
      <c r="S59" s="24"/>
      <c r="T59" s="24"/>
      <c r="U59" s="24"/>
      <c r="V59" s="24"/>
    </row>
    <row r="60" spans="1:24" ht="13.15" customHeight="1" x14ac:dyDescent="0.15">
      <c r="A60" s="24"/>
      <c r="B60" s="24"/>
      <c r="C60" s="24"/>
      <c r="D60" s="24"/>
      <c r="E60" s="24"/>
      <c r="F60" s="25"/>
      <c r="G60" s="24"/>
      <c r="H60" s="24"/>
      <c r="I60" s="24"/>
      <c r="J60" s="52" t="s">
        <v>95</v>
      </c>
      <c r="M60" s="24"/>
      <c r="N60" s="24"/>
      <c r="O60" s="24"/>
      <c r="P60" s="24"/>
      <c r="Q60" s="24"/>
      <c r="R60" s="25"/>
      <c r="S60" s="24"/>
      <c r="T60" s="24"/>
      <c r="U60" s="24"/>
      <c r="V60" s="24"/>
    </row>
  </sheetData>
  <mergeCells count="5">
    <mergeCell ref="A1:A2"/>
    <mergeCell ref="M1:M2"/>
    <mergeCell ref="H38:H39"/>
    <mergeCell ref="I38:I39"/>
    <mergeCell ref="J38:J39"/>
  </mergeCells>
  <phoneticPr fontId="1"/>
  <pageMargins left="0.7" right="0.7" top="0.75" bottom="0.75" header="0.3" footer="0.3"/>
  <pageSetup paperSize="9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設計荷重</vt:lpstr>
      <vt:lpstr>RTW1</vt:lpstr>
      <vt:lpstr>RTW3</vt:lpstr>
      <vt:lpstr>Sheet1</vt:lpstr>
      <vt:lpstr>'RTW1'!Print_Area</vt:lpstr>
      <vt:lpstr>'RTW3'!Print_Area</vt:lpstr>
      <vt:lpstr>Sheet1!Print_Area</vt:lpstr>
      <vt:lpstr>設計荷重!Print_Area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hamakawakozo-pc6</dc:creator>
  <cp:lastModifiedBy>USER</cp:lastModifiedBy>
  <cp:lastPrinted>2022-02-28T05:13:39Z</cp:lastPrinted>
  <dcterms:created xsi:type="dcterms:W3CDTF">2017-06-19T06:54:24Z</dcterms:created>
  <dcterms:modified xsi:type="dcterms:W3CDTF">2022-02-28T13:11:42Z</dcterms:modified>
</cp:coreProperties>
</file>